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Copertina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'1'!$A$1:$E$45</definedName>
    <definedName name="_xlnm.Print_Area" localSheetId="2">'2'!$A$1:$F$40</definedName>
    <definedName name="_xlnm.Print_Area" localSheetId="3">'3'!$A$1:$G$69</definedName>
    <definedName name="_xlnm.Print_Area" localSheetId="5">'5'!$A$1:$D$52</definedName>
  </definedNames>
  <calcPr fullCalcOnLoad="1"/>
</workbook>
</file>

<file path=xl/sharedStrings.xml><?xml version="1.0" encoding="utf-8"?>
<sst xmlns="http://schemas.openxmlformats.org/spreadsheetml/2006/main" count="121" uniqueCount="81">
  <si>
    <t>Rendiconto di gestione in sintesi</t>
  </si>
  <si>
    <t>Anno 2013</t>
  </si>
  <si>
    <t xml:space="preserve">Il Rendiconto della gestione 2013 in sintesi </t>
  </si>
  <si>
    <t>Il bilancio di un ente pubblico contiene una enorme quantità di informazioni di non facile lettura nella loro complessità espositiva; le rappresentazioni che seguono forniscono una lettura semplificata</t>
  </si>
  <si>
    <t xml:space="preserve">L'equilibrio finanziario di parte corrente è pari a </t>
  </si>
  <si>
    <t>ACCERTAMENTI</t>
  </si>
  <si>
    <t>IMPEGNI</t>
  </si>
  <si>
    <t>Avanzo di amministrazione 2012 applicato alla spesa corrente</t>
  </si>
  <si>
    <t>Entrate tributarie</t>
  </si>
  <si>
    <t>Spese correnti</t>
  </si>
  <si>
    <t>Entrate</t>
  </si>
  <si>
    <t>Spese</t>
  </si>
  <si>
    <t>Trasferimenti statali</t>
  </si>
  <si>
    <t>I</t>
  </si>
  <si>
    <t>Trasferimenti regionali e di altri enti del settore pubblico</t>
  </si>
  <si>
    <t>Rimborso prestiti</t>
  </si>
  <si>
    <t>II</t>
  </si>
  <si>
    <t>Entrate extratributarie</t>
  </si>
  <si>
    <t>Saldo</t>
  </si>
  <si>
    <t>III</t>
  </si>
  <si>
    <t>Equilibrio di parte corrente</t>
  </si>
  <si>
    <t>IV</t>
  </si>
  <si>
    <t>V</t>
  </si>
  <si>
    <t>Avanzo di amministrazione 2012 applicato alla spesa in c/capitale</t>
  </si>
  <si>
    <t>Alienazioni patrimoniali</t>
  </si>
  <si>
    <t>Investimenti</t>
  </si>
  <si>
    <t>VI</t>
  </si>
  <si>
    <t>Trasf. di capitale Stato</t>
  </si>
  <si>
    <t>Trasf. di capitale Regione</t>
  </si>
  <si>
    <t>Riscossione di crediti</t>
  </si>
  <si>
    <t>Concessione di crediti</t>
  </si>
  <si>
    <t>Altre entrate</t>
  </si>
  <si>
    <t>Avanzo comp.</t>
  </si>
  <si>
    <t>Assunzione di prestiti</t>
  </si>
  <si>
    <t>Corrente</t>
  </si>
  <si>
    <t>C.Cap.</t>
  </si>
  <si>
    <t>Entrate per c/terzi</t>
  </si>
  <si>
    <t>Spese per c/terzi</t>
  </si>
  <si>
    <t>Totale</t>
  </si>
  <si>
    <t>di cui</t>
  </si>
  <si>
    <t>Avanzo corrente 2012</t>
  </si>
  <si>
    <t>Applicaz. Avanzo 2011</t>
  </si>
  <si>
    <t>Entrate correnti</t>
  </si>
  <si>
    <t>Finanziamenti c/capitale</t>
  </si>
  <si>
    <t>ENTRATE CORRENTI</t>
  </si>
  <si>
    <t>Tipologia</t>
  </si>
  <si>
    <t>%</t>
  </si>
  <si>
    <t>Differenza</t>
  </si>
  <si>
    <t>Tributarie</t>
  </si>
  <si>
    <t>Trasferim. regionali e altri enti settore pubblico</t>
  </si>
  <si>
    <t xml:space="preserve"> COMPOSIZIONE DELLA SPESA CORRENTE </t>
  </si>
  <si>
    <t>Questa tabella ci fornisce informazioni su come sono state spese le risorse della Provincia:</t>
  </si>
  <si>
    <t>Personale</t>
  </si>
  <si>
    <t>Acquisto di beni</t>
  </si>
  <si>
    <t>Prestazioni di servizi</t>
  </si>
  <si>
    <t>Utilizzo di beni di terzi</t>
  </si>
  <si>
    <t>Trasferimenti</t>
  </si>
  <si>
    <t>Interessi passivi e oneri finanziari</t>
  </si>
  <si>
    <t>Imposte e tasse</t>
  </si>
  <si>
    <t>Oneri straordinari</t>
  </si>
  <si>
    <t>Ammortamenti di esercizio</t>
  </si>
  <si>
    <t>Fondo svalutazione crediti</t>
  </si>
  <si>
    <t>Fondo di riserva</t>
  </si>
  <si>
    <t>COMPOSIZIONE SPESA PER INVESTIMENTI</t>
  </si>
  <si>
    <t>Interventi nel settore della viabilità (strade provinciali e regionali)</t>
  </si>
  <si>
    <t>Interventi nel settore dell'ediliza scolastica</t>
  </si>
  <si>
    <t>Interventi nel settore dell'ediliza patrimoniale</t>
  </si>
  <si>
    <t>Interventi nel settore dell'ambiente e territorio</t>
  </si>
  <si>
    <t>Interventi di investimenti in altri settori di competenza provinciale</t>
  </si>
  <si>
    <t xml:space="preserve">LE FONTI DI FINANZIAMENTO DEGLI INVESTIMENTI                                                                                                                                                 </t>
  </si>
  <si>
    <t>La tabella illustra le differenti tipologie di risorse utilizzate per finanziare gli investimenti in generale dell'Ente:</t>
  </si>
  <si>
    <t>Mutui o altre forme di indebitamento</t>
  </si>
  <si>
    <t>Contributi di enti del settore pubblico</t>
  </si>
  <si>
    <t>Alienazioni patrimoniali realizzate</t>
  </si>
  <si>
    <t>Avanzo di amministrazione</t>
  </si>
  <si>
    <t xml:space="preserve">           </t>
  </si>
  <si>
    <t>Entrate acquisite mediante apporti di capitali privati</t>
  </si>
  <si>
    <t>Entrate correnti di bilancio diverse dai contributi</t>
  </si>
  <si>
    <t>Altre forme di finanziamento diverse dalle precedenti</t>
  </si>
  <si>
    <t xml:space="preserve">Totale </t>
  </si>
  <si>
    <t>€ 4.208.750,68 - € 3.600.000,00 (concessione credito APM)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</si>
</sst>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_-;_-@_-"/>
    <numFmt numFmtId="166" formatCode="_-* #,##0.00_-;\-* #,##0.00_-;_-* \-??_-;_-@_-"/>
    <numFmt numFmtId="167" formatCode="0.0%"/>
  </numFmts>
  <fonts count="24">
    <font>
      <sz val="10"/>
      <name val="Arial"/>
      <family val="2"/>
    </font>
    <font>
      <b/>
      <i/>
      <sz val="3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.25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5.25"/>
      <name val="Arial"/>
      <family val="0"/>
    </font>
    <font>
      <b/>
      <sz val="11.75"/>
      <name val="Arial"/>
      <family val="2"/>
    </font>
    <font>
      <sz val="1"/>
      <name val="Arial"/>
      <family val="2"/>
    </font>
    <font>
      <sz val="12"/>
      <name val="Arial"/>
      <family val="0"/>
    </font>
    <font>
      <b/>
      <sz val="18.5"/>
      <name val="Arial"/>
      <family val="2"/>
    </font>
    <font>
      <sz val="8.25"/>
      <name val="Arial"/>
      <family val="2"/>
    </font>
    <font>
      <sz val="32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5" fontId="4" fillId="0" borderId="0" xfId="16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Font="1" applyBorder="1" applyAlignment="1">
      <alignment/>
    </xf>
    <xf numFmtId="166" fontId="0" fillId="0" borderId="0" xfId="15" applyFont="1" applyFill="1" applyBorder="1" applyAlignment="1" applyProtection="1">
      <alignment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/>
    </xf>
    <xf numFmtId="165" fontId="0" fillId="0" borderId="5" xfId="16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6" fontId="0" fillId="0" borderId="0" xfId="15" applyFont="1" applyFill="1" applyBorder="1" applyAlignment="1" applyProtection="1">
      <alignment/>
      <protection/>
    </xf>
    <xf numFmtId="0" fontId="0" fillId="0" borderId="4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165" fontId="0" fillId="0" borderId="6" xfId="16" applyNumberFormat="1" applyFont="1" applyFill="1" applyBorder="1" applyAlignment="1" applyProtection="1">
      <alignment/>
      <protection/>
    </xf>
    <xf numFmtId="4" fontId="0" fillId="3" borderId="0" xfId="0" applyNumberFormat="1" applyFont="1" applyFill="1" applyAlignment="1">
      <alignment/>
    </xf>
    <xf numFmtId="165" fontId="0" fillId="0" borderId="7" xfId="16" applyNumberFormat="1" applyFont="1" applyFill="1" applyBorder="1" applyAlignment="1" applyProtection="1">
      <alignment/>
      <protection/>
    </xf>
    <xf numFmtId="0" fontId="0" fillId="0" borderId="8" xfId="0" applyFont="1" applyBorder="1" applyAlignment="1">
      <alignment/>
    </xf>
    <xf numFmtId="165" fontId="5" fillId="0" borderId="9" xfId="16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wrapText="1"/>
    </xf>
    <xf numFmtId="165" fontId="5" fillId="4" borderId="9" xfId="16" applyNumberFormat="1" applyFont="1" applyFill="1" applyBorder="1" applyAlignment="1" applyProtection="1">
      <alignment/>
      <protection/>
    </xf>
    <xf numFmtId="166" fontId="6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0" fontId="0" fillId="0" borderId="10" xfId="0" applyBorder="1" applyAlignment="1">
      <alignment/>
    </xf>
    <xf numFmtId="165" fontId="0" fillId="0" borderId="11" xfId="16" applyNumberFormat="1" applyFont="1" applyFill="1" applyBorder="1" applyAlignment="1" applyProtection="1">
      <alignment/>
      <protection/>
    </xf>
    <xf numFmtId="166" fontId="0" fillId="0" borderId="3" xfId="15" applyFont="1" applyFill="1" applyBorder="1" applyAlignment="1" applyProtection="1">
      <alignment wrapText="1"/>
      <protection/>
    </xf>
    <xf numFmtId="0" fontId="0" fillId="0" borderId="4" xfId="0" applyBorder="1" applyAlignment="1">
      <alignment wrapText="1"/>
    </xf>
    <xf numFmtId="4" fontId="0" fillId="5" borderId="0" xfId="0" applyNumberForma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6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165" fontId="0" fillId="0" borderId="9" xfId="16" applyNumberFormat="1" applyFont="1" applyFill="1" applyBorder="1" applyAlignment="1" applyProtection="1">
      <alignment/>
      <protection/>
    </xf>
    <xf numFmtId="165" fontId="0" fillId="0" borderId="12" xfId="16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65" fontId="7" fillId="0" borderId="0" xfId="16" applyNumberFormat="1" applyFont="1" applyFill="1" applyBorder="1" applyAlignment="1" applyProtection="1">
      <alignment/>
      <protection/>
    </xf>
    <xf numFmtId="164" fontId="0" fillId="0" borderId="0" xfId="16" applyFont="1" applyFill="1" applyBorder="1" applyAlignment="1" applyProtection="1">
      <alignment/>
      <protection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165" fontId="4" fillId="0" borderId="15" xfId="16" applyNumberFormat="1" applyFont="1" applyFill="1" applyBorder="1" applyAlignment="1" applyProtection="1">
      <alignment horizontal="center"/>
      <protection/>
    </xf>
    <xf numFmtId="166" fontId="7" fillId="0" borderId="0" xfId="15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/>
    </xf>
    <xf numFmtId="165" fontId="0" fillId="0" borderId="15" xfId="16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165" fontId="4" fillId="0" borderId="16" xfId="16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65" fontId="0" fillId="0" borderId="17" xfId="16" applyNumberFormat="1" applyFont="1" applyFill="1" applyBorder="1" applyAlignment="1" applyProtection="1">
      <alignment vertical="center"/>
      <protection/>
    </xf>
    <xf numFmtId="165" fontId="0" fillId="0" borderId="15" xfId="0" applyNumberFormat="1" applyFill="1" applyBorder="1" applyAlignment="1">
      <alignment/>
    </xf>
    <xf numFmtId="167" fontId="7" fillId="0" borderId="0" xfId="17" applyNumberFormat="1" applyFont="1" applyFill="1" applyBorder="1" applyAlignment="1" applyProtection="1">
      <alignment/>
      <protection/>
    </xf>
    <xf numFmtId="167" fontId="0" fillId="0" borderId="0" xfId="17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167" fontId="7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wrapText="1"/>
    </xf>
    <xf numFmtId="2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9" fontId="0" fillId="0" borderId="0" xfId="17" applyFont="1" applyFill="1" applyBorder="1" applyAlignment="1" applyProtection="1">
      <alignment/>
      <protection/>
    </xf>
    <xf numFmtId="165" fontId="4" fillId="0" borderId="15" xfId="16" applyNumberFormat="1" applyFont="1" applyFill="1" applyBorder="1" applyAlignment="1" applyProtection="1">
      <alignment/>
      <protection/>
    </xf>
    <xf numFmtId="2" fontId="4" fillId="0" borderId="15" xfId="0" applyNumberFormat="1" applyFont="1" applyBorder="1" applyAlignment="1">
      <alignment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164" fontId="0" fillId="0" borderId="0" xfId="0" applyNumberFormat="1" applyFill="1" applyAlignment="1">
      <alignment/>
    </xf>
    <xf numFmtId="10" fontId="0" fillId="0" borderId="0" xfId="0" applyNumberFormat="1" applyFont="1" applyAlignment="1">
      <alignment/>
    </xf>
    <xf numFmtId="0" fontId="5" fillId="0" borderId="16" xfId="0" applyFont="1" applyFill="1" applyBorder="1" applyAlignment="1">
      <alignment horizontal="left"/>
    </xf>
    <xf numFmtId="165" fontId="5" fillId="0" borderId="16" xfId="16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6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7" fontId="0" fillId="0" borderId="0" xfId="17" applyNumberFormat="1" applyFont="1" applyFill="1" applyBorder="1" applyAlignment="1" applyProtection="1">
      <alignment/>
      <protection/>
    </xf>
    <xf numFmtId="167" fontId="0" fillId="0" borderId="0" xfId="0" applyNumberFormat="1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2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A603A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825"/>
          <c:w val="0.858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strRef>
              <c:f>1!$B$52:$B$53</c:f>
              <c:strCache/>
            </c:strRef>
          </c:cat>
          <c:val>
            <c:numRef>
              <c:f>1!$C$52:$C$53</c:f>
              <c:numCache/>
            </c:numRef>
          </c:val>
        </c:ser>
        <c:axId val="17115561"/>
        <c:axId val="19822322"/>
      </c:bar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22322"/>
        <c:crossesAt val="0"/>
        <c:auto val="1"/>
        <c:lblOffset val="100"/>
        <c:noMultiLvlLbl val="0"/>
      </c:catAx>
      <c:valAx>
        <c:axId val="19822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5561"/>
        <c:crossesAt val="1"/>
        <c:crossBetween val="between"/>
        <c:dispUnits/>
        <c:majorUnit val="5000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78"/>
          <c:w val="0.872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cat>
            <c:strRef>
              <c:f>1!$B$48:$B$49</c:f>
              <c:strCache/>
            </c:strRef>
          </c:cat>
          <c:val>
            <c:numRef>
              <c:f>1!$C$48:$C$49</c:f>
              <c:numCache/>
            </c:numRef>
          </c:val>
        </c:ser>
        <c:axId val="44183171"/>
        <c:axId val="62104220"/>
      </c:bar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4220"/>
        <c:crossesAt val="0"/>
        <c:auto val="1"/>
        <c:lblOffset val="100"/>
        <c:noMultiLvlLbl val="0"/>
      </c:catAx>
      <c:valAx>
        <c:axId val="62104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171"/>
        <c:crossesAt val="1"/>
        <c:crossBetween val="between"/>
        <c:dispUnits/>
        <c:majorUnit val="2000000"/>
      </c:valAx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ENTRATE CORRENTI 
confronto anni 2012- 2013</a:t>
            </a:r>
          </a:p>
        </c:rich>
      </c:tx>
      <c:layout>
        <c:manualLayout>
          <c:xMode val="factor"/>
          <c:yMode val="factor"/>
          <c:x val="-0.039"/>
          <c:y val="0.04575"/>
        </c:manualLayout>
      </c:layout>
    </c:title>
    <c:plotArea>
      <c:layout>
        <c:manualLayout>
          <c:xMode val="edge"/>
          <c:yMode val="edge"/>
          <c:x val="0.04775"/>
          <c:y val="0.40125"/>
          <c:w val="0.82275"/>
          <c:h val="0.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2!$B$6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2!$A$7:$A$10</c:f>
              <c:strCache/>
            </c:strRef>
          </c:cat>
          <c:val>
            <c:numRef>
              <c:f>2!$B$7:$B$10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2!$C$6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2!$A$7:$A$10</c:f>
              <c:strCache/>
            </c:strRef>
          </c:cat>
          <c:val>
            <c:numRef>
              <c:f>2!$C$7:$C$10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067069"/>
        <c:axId val="64385894"/>
      </c:bar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5894"/>
        <c:crossesAt val="0"/>
        <c:auto val="1"/>
        <c:lblOffset val="100"/>
        <c:noMultiLvlLbl val="0"/>
      </c:catAx>
      <c:valAx>
        <c:axId val="64385894"/>
        <c:scaling>
          <c:orientation val="minMax"/>
        </c:scaling>
        <c:axPos val="l"/>
        <c:majorGridlines/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7069"/>
        <c:crossesAt val="1"/>
        <c:crossBetween val="between"/>
        <c:dispUnits/>
        <c:majorUnit val="12000000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14575"/>
          <c:w val="0.2175"/>
          <c:h val="0.1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ANNO 2013</a:t>
            </a:r>
          </a:p>
        </c:rich>
      </c:tx>
      <c:layout>
        <c:manualLayout>
          <c:xMode val="factor"/>
          <c:yMode val="factor"/>
          <c:x val="-0.08225"/>
          <c:y val="-0.01725"/>
        </c:manualLayout>
      </c:layout>
      <c:spPr>
        <a:noFill/>
        <a:ln>
          <a:noFill/>
        </a:ln>
      </c:spPr>
    </c:title>
    <c:view3D>
      <c:rotX val="5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6775"/>
          <c:y val="0.15375"/>
          <c:w val="0.43475"/>
          <c:h val="0.7715"/>
        </c:manualLayout>
      </c:layout>
      <c:pie3DChart>
        <c:varyColors val="1"/>
        <c:ser>
          <c:idx val="0"/>
          <c:order val="0"/>
          <c:tx>
            <c:strRef>
              <c:f>3!$K$5:$K$15</c:f>
              <c:strCache>
                <c:ptCount val="1"/>
                <c:pt idx="0">
                  <c:v>Personale Acquisto di beni Prestazioni di servizi Utilizzo di beni di terzi Ammortamenti di esercizio Trasferimenti Interessi passivi e oneri finanziari Fondo di riserva Imposte e tasse Fondo svalutazione crediti Oneri straordinari</c:v>
                </c:pt>
              </c:strCache>
            </c:strRef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CC99FF"/>
                  </a:gs>
                  <a:gs pos="100000">
                    <a:srgbClr val="00FF00"/>
                  </a:gs>
                </a:gsLst>
                <a:lin ang="189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27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2700000" scaled="1"/>
              </a:gradFill>
            </c:spPr>
          </c:dPt>
          <c:dPt>
            <c:idx val="3"/>
            <c:explosion val="0"/>
          </c:dPt>
          <c:dPt>
            <c:idx val="4"/>
            <c:spPr>
              <a:gradFill rotWithShape="1">
                <a:gsLst>
                  <a:gs pos="0">
                    <a:srgbClr val="FFFF00"/>
                  </a:gs>
                  <a:gs pos="100000">
                    <a:srgbClr val="FFFF99"/>
                  </a:gs>
                </a:gsLst>
                <a:lin ang="2700000" scaled="1"/>
              </a:gra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explosion val="0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explosion val="0"/>
            <c:spPr>
              <a:solidFill>
                <a:srgbClr val="FFCC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FBEAC7"/>
                  </a:gs>
                  <a:gs pos="17999">
                    <a:srgbClr val="FEE7F2"/>
                  </a:gs>
                  <a:gs pos="36000">
                    <a:srgbClr val="FAC77D"/>
                  </a:gs>
                  <a:gs pos="61000">
                    <a:srgbClr val="FBA97D"/>
                  </a:gs>
                  <a:gs pos="82001">
                    <a:srgbClr val="FBD49C"/>
                  </a:gs>
                  <a:gs pos="100000">
                    <a:srgbClr val="FEE7F2"/>
                  </a:gs>
                </a:gsLst>
                <a:lin ang="2700000" scaled="1"/>
              </a:gradFill>
            </c:spPr>
          </c:dPt>
          <c:dPt>
            <c:idx val="10"/>
            <c:explosion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3!$K$5:$K$15</c:f>
              <c:strCache/>
            </c:strRef>
          </c:cat>
          <c:val>
            <c:numRef>
              <c:f>3!$Q$5:$Q$15</c:f>
              <c:numCache/>
            </c:numRef>
          </c:val>
        </c:ser>
        <c:ser>
          <c:idx val="1"/>
          <c:order val="1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3!$K$5:$K$15</c:f>
              <c:strCache/>
            </c:strRef>
          </c:cat>
          <c:val>
            <c:numRef>
              <c:f>3!$M$5:$M$15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"/>
          <c:w val="0.183"/>
          <c:h val="0.68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ANNO 2012</a:t>
            </a:r>
          </a:p>
        </c:rich>
      </c:tx>
      <c:layout>
        <c:manualLayout>
          <c:xMode val="factor"/>
          <c:yMode val="factor"/>
          <c:x val="-0.1275"/>
          <c:y val="-0.01825"/>
        </c:manualLayout>
      </c:layout>
      <c:spPr>
        <a:noFill/>
        <a:ln>
          <a:noFill/>
        </a:ln>
      </c:spPr>
    </c:title>
    <c:view3D>
      <c:rotX val="5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1725"/>
          <c:y val="0.20625"/>
          <c:w val="0.41125"/>
          <c:h val="0.59175"/>
        </c:manualLayout>
      </c:layout>
      <c:pie3DChart>
        <c:varyColors val="1"/>
        <c:ser>
          <c:idx val="0"/>
          <c:order val="0"/>
          <c:tx>
            <c:strRef>
              <c:f>3!$K$5:$K$15</c:f>
              <c:strCache>
                <c:ptCount val="1"/>
                <c:pt idx="0">
                  <c:v>Personale Acquisto di beni Prestazioni di servizi Utilizzo di beni di terzi Ammortamenti di esercizio Trasferimenti Interessi passivi e oneri finanziari Fondo di riserva Imposte e tasse Fondo svalutazione crediti Oneri straordinari</c:v>
                </c:pt>
              </c:strCache>
            </c:strRef>
          </c:tx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5"/>
            <c:spPr>
              <a:gradFill rotWithShape="1">
                <a:gsLst>
                  <a:gs pos="0">
                    <a:srgbClr val="CC99FF"/>
                  </a:gs>
                  <a:gs pos="100000">
                    <a:srgbClr val="00FF00"/>
                  </a:gs>
                </a:gsLst>
                <a:lin ang="18900000" scaled="1"/>
              </a:gradFill>
            </c:spPr>
          </c:dPt>
          <c:dPt>
            <c:idx val="1"/>
            <c:explosion val="15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2700000" scaled="1"/>
              </a:gradFill>
            </c:spPr>
          </c:dPt>
          <c:dPt>
            <c:idx val="2"/>
            <c:explosion val="15"/>
            <c:spPr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2700000" scaled="1"/>
              </a:gradFill>
            </c:spPr>
          </c:dPt>
          <c:dPt>
            <c:idx val="3"/>
            <c:explosion val="0"/>
          </c:dPt>
          <c:dPt>
            <c:idx val="4"/>
            <c:explosion val="28"/>
            <c:spPr>
              <a:gradFill rotWithShape="1">
                <a:gsLst>
                  <a:gs pos="0">
                    <a:srgbClr val="FFFF00"/>
                  </a:gs>
                  <a:gs pos="100000">
                    <a:srgbClr val="FFFF99"/>
                  </a:gs>
                </a:gsLst>
                <a:lin ang="5400000" scaled="1"/>
              </a:gradFill>
            </c:spPr>
          </c:dPt>
          <c:dPt>
            <c:idx val="5"/>
            <c:explosion val="15"/>
            <c:spPr>
              <a:solidFill>
                <a:srgbClr val="3366FF"/>
              </a:solidFill>
            </c:spPr>
          </c:dPt>
          <c:dPt>
            <c:idx val="6"/>
            <c:explosion val="0"/>
            <c:spPr>
              <a:solidFill>
                <a:srgbClr val="FF00FF"/>
              </a:solidFill>
            </c:spPr>
          </c:dPt>
          <c:dPt>
            <c:idx val="7"/>
            <c:explosion val="33"/>
            <c:spPr>
              <a:solidFill>
                <a:srgbClr val="00FFFF"/>
              </a:solidFill>
            </c:spPr>
          </c:dPt>
          <c:dPt>
            <c:idx val="8"/>
            <c:explosion val="0"/>
            <c:spPr>
              <a:solidFill>
                <a:srgbClr val="FFCC00"/>
              </a:solidFill>
            </c:spPr>
          </c:dPt>
          <c:dPt>
            <c:idx val="9"/>
            <c:explosion val="32"/>
            <c:spPr>
              <a:gradFill rotWithShape="1">
                <a:gsLst>
                  <a:gs pos="0">
                    <a:srgbClr val="FEE7F2"/>
                  </a:gs>
                  <a:gs pos="17999">
                    <a:srgbClr val="FBD49C"/>
                  </a:gs>
                  <a:gs pos="39000">
                    <a:srgbClr val="FBA97D"/>
                  </a:gs>
                  <a:gs pos="64000">
                    <a:srgbClr val="FAC77D"/>
                  </a:gs>
                  <a:gs pos="82001">
                    <a:srgbClr val="FEE7F2"/>
                  </a:gs>
                  <a:gs pos="100000">
                    <a:srgbClr val="FBEAC7"/>
                  </a:gs>
                </a:gsLst>
                <a:lin ang="18900000" scaled="1"/>
              </a:gradFill>
            </c:spPr>
          </c:dPt>
          <c:dPt>
            <c:idx val="10"/>
            <c:explosion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3!$K$5:$K$15</c:f>
              <c:strCache/>
            </c:strRef>
          </c:cat>
          <c:val>
            <c:numRef>
              <c:f>3!$P$5:$P$15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5"/>
          <c:y val="0.03625"/>
          <c:w val="0.213"/>
          <c:h val="0.59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Investimenti 2013</a:t>
            </a:r>
          </a:p>
        </c:rich>
      </c:tx>
      <c:layout>
        <c:manualLayout>
          <c:xMode val="factor"/>
          <c:yMode val="factor"/>
          <c:x val="-0.06725"/>
          <c:y val="0.02725"/>
        </c:manualLayout>
      </c:layout>
      <c:spPr>
        <a:ln w="3175">
          <a:noFill/>
        </a:ln>
      </c:spPr>
    </c:title>
    <c:view3D>
      <c:rotX val="35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22275"/>
          <c:y val="0.45075"/>
          <c:w val="0.4155"/>
          <c:h val="0.39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00FF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00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4!$B$6:$B$10</c:f>
              <c:strCache/>
            </c:strRef>
          </c:cat>
          <c:val>
            <c:numRef>
              <c:f>4!$C$6:$C$10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5"/>
          <c:y val="0.13825"/>
          <c:w val="0.2885"/>
          <c:h val="0.42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Le fonti di Finanziamento degli Investimenti - 2013</a:t>
            </a:r>
          </a:p>
        </c:rich>
      </c:tx>
      <c:layout>
        <c:manualLayout>
          <c:xMode val="factor"/>
          <c:yMode val="factor"/>
          <c:x val="-0.0765"/>
          <c:y val="0.00225"/>
        </c:manualLayout>
      </c:layout>
      <c:spPr>
        <a:noFill/>
        <a:ln>
          <a:noFill/>
        </a:ln>
      </c:spPr>
    </c:title>
    <c:view3D>
      <c:rotX val="60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22525"/>
          <c:y val="0.17375"/>
          <c:w val="0.4475"/>
          <c:h val="0.62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explosion val="2"/>
            <c:spPr>
              <a:solidFill>
                <a:srgbClr val="0000FF"/>
              </a:solidFill>
            </c:spPr>
          </c:dPt>
          <c:dPt>
            <c:idx val="4"/>
            <c:explosion val="6"/>
            <c:spPr>
              <a:solidFill>
                <a:srgbClr val="FF0000"/>
              </a:solidFill>
            </c:spPr>
          </c:dPt>
          <c:dPt>
            <c:idx val="5"/>
            <c:explosion val="24"/>
            <c:spPr>
              <a:solidFill>
                <a:srgbClr val="00FF00"/>
              </a:solidFill>
            </c:spPr>
          </c:dPt>
          <c:dPt>
            <c:idx val="6"/>
            <c:explosion val="0"/>
            <c:spPr>
              <a:solidFill>
                <a:srgbClr val="FF9900"/>
              </a:solidFill>
            </c:spPr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5!$I$5:$I$11</c:f>
              <c:strCache/>
            </c:strRef>
          </c:cat>
          <c:val>
            <c:numRef>
              <c:f>5!$J$5:$J$11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75"/>
          <c:y val="0.02225"/>
          <c:w val="0.2555"/>
          <c:h val="0.40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5</xdr:col>
      <xdr:colOff>504825</xdr:colOff>
      <xdr:row>10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38100"/>
          <a:ext cx="1704975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24</xdr:row>
      <xdr:rowOff>66675</xdr:rowOff>
    </xdr:from>
    <xdr:to>
      <xdr:col>4</xdr:col>
      <xdr:colOff>1390650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3371850" y="6000750"/>
        <a:ext cx="31337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85725</xdr:rowOff>
    </xdr:from>
    <xdr:to>
      <xdr:col>2</xdr:col>
      <xdr:colOff>933450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19050" y="6019800"/>
        <a:ext cx="31527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</xdr:rowOff>
    </xdr:from>
    <xdr:to>
      <xdr:col>5</xdr:col>
      <xdr:colOff>352425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848100"/>
        <a:ext cx="51244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44</xdr:row>
      <xdr:rowOff>38100</xdr:rowOff>
    </xdr:from>
    <xdr:to>
      <xdr:col>6</xdr:col>
      <xdr:colOff>371475</xdr:colOff>
      <xdr:row>68</xdr:row>
      <xdr:rowOff>133350</xdr:rowOff>
    </xdr:to>
    <xdr:graphicFrame>
      <xdr:nvGraphicFramePr>
        <xdr:cNvPr id="1" name="Chart 6"/>
        <xdr:cNvGraphicFramePr/>
      </xdr:nvGraphicFramePr>
      <xdr:xfrm>
        <a:off x="114300" y="7905750"/>
        <a:ext cx="7115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16</xdr:row>
      <xdr:rowOff>95250</xdr:rowOff>
    </xdr:from>
    <xdr:to>
      <xdr:col>6</xdr:col>
      <xdr:colOff>361950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14300" y="3571875"/>
        <a:ext cx="71056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19050</xdr:rowOff>
    </xdr:from>
    <xdr:to>
      <xdr:col>5</xdr:col>
      <xdr:colOff>914400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276225" y="3467100"/>
        <a:ext cx="63246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66675</xdr:rowOff>
    </xdr:from>
    <xdr:to>
      <xdr:col>3</xdr:col>
      <xdr:colOff>1333500</xdr:colOff>
      <xdr:row>44</xdr:row>
      <xdr:rowOff>19050</xdr:rowOff>
    </xdr:to>
    <xdr:graphicFrame>
      <xdr:nvGraphicFramePr>
        <xdr:cNvPr id="1" name="Chart 6"/>
        <xdr:cNvGraphicFramePr/>
      </xdr:nvGraphicFramePr>
      <xdr:xfrm>
        <a:off x="0" y="4105275"/>
        <a:ext cx="70961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19"/>
  <sheetViews>
    <sheetView workbookViewId="0" topLeftCell="A1">
      <selection activeCell="B17" sqref="B17:H17"/>
    </sheetView>
  </sheetViews>
  <sheetFormatPr defaultColWidth="9.140625" defaultRowHeight="12.75"/>
  <sheetData>
    <row r="9" ht="18.75" customHeight="1">
      <c r="C9" s="1"/>
    </row>
    <row r="17" spans="2:8" ht="108" customHeight="1">
      <c r="B17" s="102" t="s">
        <v>0</v>
      </c>
      <c r="C17" s="102"/>
      <c r="D17" s="102"/>
      <c r="E17" s="102"/>
      <c r="F17" s="102"/>
      <c r="G17" s="102"/>
      <c r="H17" s="102"/>
    </row>
    <row r="19" spans="2:8" ht="45.75" customHeight="1">
      <c r="B19" s="103" t="s">
        <v>1</v>
      </c>
      <c r="C19" s="103"/>
      <c r="D19" s="103"/>
      <c r="E19" s="103"/>
      <c r="F19" s="103"/>
      <c r="G19" s="103"/>
      <c r="H19" s="103"/>
    </row>
  </sheetData>
  <sheetProtection selectLockedCells="1" selectUnlockedCells="1"/>
  <mergeCells count="2">
    <mergeCell ref="B17:H17"/>
    <mergeCell ref="B19:H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0">
      <selection activeCell="E8" sqref="E8"/>
    </sheetView>
  </sheetViews>
  <sheetFormatPr defaultColWidth="9.140625" defaultRowHeight="12.75"/>
  <cols>
    <col min="2" max="2" width="24.421875" style="0" customWidth="1"/>
    <col min="3" max="3" width="20.8515625" style="0" customWidth="1"/>
    <col min="4" max="4" width="22.28125" style="0" customWidth="1"/>
    <col min="5" max="5" width="21.57421875" style="0" customWidth="1"/>
    <col min="6" max="6" width="14.7109375" style="0" customWidth="1"/>
    <col min="7" max="7" width="15.00390625" style="0" customWidth="1"/>
    <col min="8" max="8" width="14.00390625" style="0" customWidth="1"/>
    <col min="9" max="9" width="13.8515625" style="0" customWidth="1"/>
    <col min="14" max="14" width="13.8515625" style="2" customWidth="1"/>
    <col min="15" max="15" width="11.7109375" style="2" customWidth="1"/>
    <col min="16" max="16" width="13.8515625" style="2" customWidth="1"/>
    <col min="18" max="18" width="11.7109375" style="0" customWidth="1"/>
    <col min="19" max="19" width="10.140625" style="0" customWidth="1"/>
  </cols>
  <sheetData>
    <row r="1" spans="1:5" ht="18">
      <c r="A1" s="106" t="s">
        <v>2</v>
      </c>
      <c r="B1" s="106"/>
      <c r="C1" s="106"/>
      <c r="D1" s="106"/>
      <c r="E1" s="106"/>
    </row>
    <row r="2" spans="1:5" ht="39" customHeight="1">
      <c r="A2" s="107" t="s">
        <v>3</v>
      </c>
      <c r="B2" s="107"/>
      <c r="C2" s="107"/>
      <c r="D2" s="107"/>
      <c r="E2" s="107"/>
    </row>
    <row r="4" spans="1:16" s="5" customFormat="1" ht="18.75" customHeight="1">
      <c r="A4" s="108" t="s">
        <v>4</v>
      </c>
      <c r="B4" s="108"/>
      <c r="C4" s="108"/>
      <c r="D4" s="3">
        <f>E12</f>
        <v>21227426.79000002</v>
      </c>
      <c r="E4" s="4"/>
      <c r="F4" s="4"/>
      <c r="G4" s="4"/>
      <c r="N4" s="6"/>
      <c r="O4" s="6"/>
      <c r="P4" s="6"/>
    </row>
    <row r="5" spans="1:16" s="5" customFormat="1" ht="11.25" customHeight="1">
      <c r="A5" s="4"/>
      <c r="B5" s="4"/>
      <c r="C5" s="4"/>
      <c r="D5" s="4"/>
      <c r="E5" s="4"/>
      <c r="F5" s="4"/>
      <c r="G5" s="4"/>
      <c r="N5" s="6"/>
      <c r="O5" s="6"/>
      <c r="P5" s="6"/>
    </row>
    <row r="6" spans="1:5" ht="12.75">
      <c r="A6" s="7" t="s">
        <v>5</v>
      </c>
      <c r="B6" s="7"/>
      <c r="C6" s="7"/>
      <c r="D6" s="7" t="s">
        <v>6</v>
      </c>
      <c r="E6" s="7"/>
    </row>
    <row r="7" spans="1:5" ht="27.75" customHeight="1">
      <c r="A7" s="109" t="s">
        <v>7</v>
      </c>
      <c r="B7" s="109"/>
      <c r="C7" s="8">
        <v>14448813.38</v>
      </c>
      <c r="D7" s="9"/>
      <c r="E7" s="10"/>
    </row>
    <row r="8" spans="1:15" ht="15.75" customHeight="1">
      <c r="A8" s="11" t="s">
        <v>8</v>
      </c>
      <c r="B8" s="12"/>
      <c r="C8" s="13">
        <v>57861496.15</v>
      </c>
      <c r="D8" s="12" t="s">
        <v>9</v>
      </c>
      <c r="E8" s="13">
        <v>103377412.16</v>
      </c>
      <c r="F8" s="14"/>
      <c r="H8" s="15"/>
      <c r="M8" t="s">
        <v>10</v>
      </c>
      <c r="O8" s="2" t="s">
        <v>11</v>
      </c>
    </row>
    <row r="9" spans="1:16" ht="15.75" customHeight="1">
      <c r="A9" s="16" t="s">
        <v>12</v>
      </c>
      <c r="B9" s="17"/>
      <c r="C9" s="13">
        <v>1439896.18</v>
      </c>
      <c r="D9" s="12"/>
      <c r="E9" s="13"/>
      <c r="F9" s="18"/>
      <c r="G9" s="14"/>
      <c r="M9" s="19" t="s">
        <v>13</v>
      </c>
      <c r="N9" s="2">
        <v>68820429.71</v>
      </c>
      <c r="O9" s="20" t="s">
        <v>13</v>
      </c>
      <c r="P9" s="2">
        <v>129750869.55</v>
      </c>
    </row>
    <row r="10" spans="1:16" ht="25.5" customHeight="1">
      <c r="A10" s="104" t="s">
        <v>14</v>
      </c>
      <c r="B10" s="104"/>
      <c r="C10" s="13">
        <f>47287898.33-C9</f>
        <v>45848002.15</v>
      </c>
      <c r="D10" s="12" t="s">
        <v>15</v>
      </c>
      <c r="E10" s="21">
        <v>6511866.88</v>
      </c>
      <c r="F10" s="18"/>
      <c r="H10" s="18"/>
      <c r="M10" s="19" t="s">
        <v>16</v>
      </c>
      <c r="N10" s="2">
        <v>57808313.09</v>
      </c>
      <c r="O10" s="22" t="s">
        <v>16</v>
      </c>
      <c r="P10" s="2">
        <v>12565338.95</v>
      </c>
    </row>
    <row r="11" spans="1:16" ht="15.75" customHeight="1">
      <c r="A11" s="11" t="s">
        <v>17</v>
      </c>
      <c r="B11" s="12"/>
      <c r="C11" s="21">
        <v>11518497.97</v>
      </c>
      <c r="D11" s="12" t="s">
        <v>18</v>
      </c>
      <c r="E11" s="23">
        <f>E8+E10</f>
        <v>109889279.03999999</v>
      </c>
      <c r="M11" s="19" t="s">
        <v>19</v>
      </c>
      <c r="N11" s="2">
        <v>13341885.27</v>
      </c>
      <c r="O11" s="20" t="s">
        <v>19</v>
      </c>
      <c r="P11" s="2">
        <v>7326615.78</v>
      </c>
    </row>
    <row r="12" spans="1:16" ht="27" customHeight="1">
      <c r="A12" s="24" t="s">
        <v>18</v>
      </c>
      <c r="B12" s="7"/>
      <c r="C12" s="25">
        <f>SUM(C7:C11)</f>
        <v>131116705.83000001</v>
      </c>
      <c r="D12" s="26" t="s">
        <v>20</v>
      </c>
      <c r="E12" s="27">
        <f>C12-E11</f>
        <v>21227426.79000002</v>
      </c>
      <c r="F12" s="14"/>
      <c r="G12" s="28"/>
      <c r="H12" s="18"/>
      <c r="M12" s="29" t="s">
        <v>21</v>
      </c>
      <c r="N12" s="2">
        <v>9449063.75</v>
      </c>
      <c r="O12" s="2" t="s">
        <v>21</v>
      </c>
      <c r="P12" s="2">
        <v>13005473.1</v>
      </c>
    </row>
    <row r="13" spans="1:14" ht="15.75" customHeight="1">
      <c r="A13" s="9"/>
      <c r="B13" s="30"/>
      <c r="C13" s="31"/>
      <c r="D13" s="12"/>
      <c r="E13" s="13"/>
      <c r="M13" s="29" t="s">
        <v>22</v>
      </c>
      <c r="N13" s="2">
        <v>2573905.37</v>
      </c>
    </row>
    <row r="14" spans="1:13" ht="30.75" customHeight="1">
      <c r="A14" s="105" t="s">
        <v>23</v>
      </c>
      <c r="B14" s="105"/>
      <c r="C14" s="32">
        <v>6510542.8</v>
      </c>
      <c r="D14" s="12"/>
      <c r="E14" s="13"/>
      <c r="F14" s="14"/>
      <c r="H14" s="14"/>
      <c r="M14" s="29"/>
    </row>
    <row r="15" spans="1:14" ht="18.75" customHeight="1">
      <c r="A15" s="16" t="s">
        <v>24</v>
      </c>
      <c r="B15" s="17"/>
      <c r="C15" s="13">
        <v>402657.72</v>
      </c>
      <c r="D15" s="12" t="s">
        <v>25</v>
      </c>
      <c r="E15" s="13">
        <f>38896425.24-E18</f>
        <v>35296425.24</v>
      </c>
      <c r="F15" s="18"/>
      <c r="M15" t="s">
        <v>26</v>
      </c>
      <c r="N15" s="2">
        <v>13005473.1</v>
      </c>
    </row>
    <row r="16" spans="1:16" ht="19.5" customHeight="1">
      <c r="A16" s="104" t="s">
        <v>27</v>
      </c>
      <c r="B16" s="104"/>
      <c r="C16" s="13">
        <v>0</v>
      </c>
      <c r="D16" s="33"/>
      <c r="E16" s="13"/>
      <c r="N16" s="34">
        <f>SUM(N9:N15)</f>
        <v>164999070.29</v>
      </c>
      <c r="P16" s="34">
        <f>SUM(P9:P15)</f>
        <v>162648297.38</v>
      </c>
    </row>
    <row r="17" spans="1:5" ht="15.75" customHeight="1">
      <c r="A17" s="16" t="s">
        <v>28</v>
      </c>
      <c r="B17" s="17"/>
      <c r="C17" s="13">
        <v>27713030.55</v>
      </c>
      <c r="D17" s="12"/>
      <c r="E17" s="13"/>
    </row>
    <row r="18" spans="1:5" ht="15.75" customHeight="1">
      <c r="A18" s="16" t="s">
        <v>29</v>
      </c>
      <c r="B18" s="17"/>
      <c r="C18" s="13">
        <v>3600000</v>
      </c>
      <c r="D18" s="12" t="s">
        <v>30</v>
      </c>
      <c r="E18" s="13">
        <v>3600000</v>
      </c>
    </row>
    <row r="19" spans="1:15" ht="18.75" customHeight="1">
      <c r="A19" s="11" t="s">
        <v>31</v>
      </c>
      <c r="B19" s="12"/>
      <c r="C19" s="13">
        <f>32253511.11-C15-C16-C17-C18</f>
        <v>537822.8399999999</v>
      </c>
      <c r="D19" s="35"/>
      <c r="E19" s="13"/>
      <c r="H19" s="15"/>
      <c r="I19" s="18"/>
      <c r="M19" s="36" t="s">
        <v>32</v>
      </c>
      <c r="N19" s="37"/>
      <c r="O19" s="38">
        <f>N16-P16</f>
        <v>2350772.9099999964</v>
      </c>
    </row>
    <row r="20" spans="1:16" ht="18" customHeight="1">
      <c r="A20" s="11" t="s">
        <v>33</v>
      </c>
      <c r="B20" s="12"/>
      <c r="C20" s="21">
        <v>0</v>
      </c>
      <c r="D20" s="39"/>
      <c r="E20" s="13"/>
      <c r="I20" s="18"/>
      <c r="M20" s="19" t="s">
        <v>34</v>
      </c>
      <c r="N20" s="2">
        <f>N9+N10+N11</f>
        <v>139970628.07</v>
      </c>
      <c r="P20" s="2">
        <f>P9+P11</f>
        <v>137077485.32999998</v>
      </c>
    </row>
    <row r="21" spans="1:19" ht="15.75" customHeight="1">
      <c r="A21" s="24" t="s">
        <v>18</v>
      </c>
      <c r="B21" s="7"/>
      <c r="C21" s="40">
        <f>SUM(C15:C20)</f>
        <v>32253511.11</v>
      </c>
      <c r="D21" s="7"/>
      <c r="E21" s="21"/>
      <c r="H21" s="18"/>
      <c r="O21" s="20">
        <f>N20-P20+3292486.47</f>
        <v>6185629.21000001</v>
      </c>
      <c r="R21" s="2">
        <f>N20-P20</f>
        <v>2893142.7400000095</v>
      </c>
      <c r="S21" s="2">
        <f>R21-O19</f>
        <v>542369.8300000131</v>
      </c>
    </row>
    <row r="22" spans="1:16" ht="15.75" customHeight="1">
      <c r="A22" s="24"/>
      <c r="B22" s="7"/>
      <c r="C22" s="13"/>
      <c r="D22" s="7"/>
      <c r="E22" s="21"/>
      <c r="H22" s="18"/>
      <c r="M22" s="29" t="s">
        <v>35</v>
      </c>
      <c r="N22" s="2">
        <f>N12+N13</f>
        <v>12022969.120000001</v>
      </c>
      <c r="P22" s="2">
        <f>P10</f>
        <v>12565338.95</v>
      </c>
    </row>
    <row r="23" spans="1:18" ht="16.5" customHeight="1">
      <c r="A23" s="24" t="s">
        <v>36</v>
      </c>
      <c r="B23" s="7"/>
      <c r="C23" s="41">
        <v>11501080.7</v>
      </c>
      <c r="D23" s="42" t="s">
        <v>37</v>
      </c>
      <c r="E23" s="21">
        <f>C23</f>
        <v>11501080.7</v>
      </c>
      <c r="G23" s="18"/>
      <c r="O23" s="22">
        <f>N22-P22+3264781.51</f>
        <v>2722411.6800000016</v>
      </c>
      <c r="R23" s="2">
        <f>N22-P22</f>
        <v>-542369.8299999982</v>
      </c>
    </row>
    <row r="24" spans="1:14" ht="26.25" customHeight="1">
      <c r="A24" s="42" t="s">
        <v>38</v>
      </c>
      <c r="B24" s="43"/>
      <c r="C24" s="44">
        <f>C23+C21+C12-C7</f>
        <v>160422484.26000002</v>
      </c>
      <c r="D24" s="43" t="s">
        <v>38</v>
      </c>
      <c r="E24" s="45">
        <f>E23+E20+E19+E15+E11+E16+E18</f>
        <v>160286784.98</v>
      </c>
      <c r="F24" s="46"/>
      <c r="H24" s="18"/>
      <c r="N24" s="2">
        <f>N22-8270474.9</f>
        <v>3752494.2200000007</v>
      </c>
    </row>
    <row r="25" spans="6:16" ht="12.75">
      <c r="F25" s="14"/>
      <c r="G25" s="14"/>
      <c r="O25" s="2">
        <f>O19+6557267.98</f>
        <v>8908040.889999997</v>
      </c>
      <c r="P25" s="2" t="s">
        <v>39</v>
      </c>
    </row>
    <row r="26" spans="3:17" ht="12.75">
      <c r="C26" s="14"/>
      <c r="E26" s="14"/>
      <c r="P26" s="2">
        <v>2350772.91</v>
      </c>
      <c r="Q26" t="s">
        <v>40</v>
      </c>
    </row>
    <row r="27" spans="7:17" ht="12.75">
      <c r="G27" s="14"/>
      <c r="P27" s="2">
        <v>6557267.98</v>
      </c>
      <c r="Q27" t="s">
        <v>41</v>
      </c>
    </row>
    <row r="48" spans="2:4" ht="12.75">
      <c r="B48" s="47" t="s">
        <v>42</v>
      </c>
      <c r="C48" s="48">
        <f>C8+C9+C10+C11</f>
        <v>116667892.44999999</v>
      </c>
      <c r="D48" s="49"/>
    </row>
    <row r="49" spans="2:4" ht="12.75">
      <c r="B49" s="47" t="s">
        <v>9</v>
      </c>
      <c r="C49" s="48">
        <f>E8</f>
        <v>103377412.16</v>
      </c>
      <c r="D49" s="49"/>
    </row>
    <row r="50" spans="2:3" ht="12.75">
      <c r="B50" s="47"/>
      <c r="C50" s="50"/>
    </row>
    <row r="51" spans="2:3" ht="12.75">
      <c r="B51" s="47"/>
      <c r="C51" s="50"/>
    </row>
    <row r="52" spans="2:3" ht="12.75">
      <c r="B52" s="47" t="s">
        <v>25</v>
      </c>
      <c r="C52" s="48">
        <f>E15</f>
        <v>35296425.24</v>
      </c>
    </row>
    <row r="53" spans="2:3" ht="12.75">
      <c r="B53" s="51" t="s">
        <v>43</v>
      </c>
      <c r="C53" s="48">
        <f>C21</f>
        <v>32253511.11</v>
      </c>
    </row>
  </sheetData>
  <sheetProtection selectLockedCells="1" selectUnlockedCells="1"/>
  <mergeCells count="7">
    <mergeCell ref="A10:B10"/>
    <mergeCell ref="A14:B14"/>
    <mergeCell ref="A16:B16"/>
    <mergeCell ref="A1:E1"/>
    <mergeCell ref="A2:E2"/>
    <mergeCell ref="A4:C4"/>
    <mergeCell ref="A7:B7"/>
  </mergeCells>
  <printOptions/>
  <pageMargins left="0.31527777777777777" right="0.27569444444444446" top="0.8659722222222221" bottom="0.6694444444444445" header="0.5118055555555555" footer="0.27569444444444446"/>
  <pageSetup horizontalDpi="300" verticalDpi="300" orientation="portrait" paperSize="9" r:id="rId2"/>
  <headerFooter alignWithMargins="0">
    <oddHeader>&amp;LProvincia di Perugia&amp;RRendiconto della gestione in sintesi 2013</oddHeader>
    <oddFooter>&amp;CPagina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E14" sqref="E14"/>
    </sheetView>
  </sheetViews>
  <sheetFormatPr defaultColWidth="9.140625" defaultRowHeight="12.75"/>
  <cols>
    <col min="1" max="1" width="19.00390625" style="0" customWidth="1"/>
    <col min="2" max="3" width="15.00390625" style="0" customWidth="1"/>
    <col min="4" max="4" width="8.28125" style="0" customWidth="1"/>
    <col min="5" max="5" width="14.28125" style="0" customWidth="1"/>
    <col min="6" max="6" width="7.7109375" style="0" customWidth="1"/>
    <col min="7" max="7" width="14.00390625" style="0" customWidth="1"/>
    <col min="9" max="9" width="14.00390625" style="0" customWidth="1"/>
  </cols>
  <sheetData>
    <row r="2" spans="1:9" ht="26.25" customHeight="1">
      <c r="A2" s="110" t="s">
        <v>44</v>
      </c>
      <c r="B2" s="110"/>
      <c r="C2" s="110"/>
      <c r="D2" s="110"/>
      <c r="E2" s="110"/>
      <c r="F2" s="110"/>
      <c r="G2" s="52"/>
      <c r="H2" s="52"/>
      <c r="I2" s="52"/>
    </row>
    <row r="3" spans="1:6" ht="12.75">
      <c r="A3" s="53"/>
      <c r="B3" s="54"/>
      <c r="C3" s="54"/>
      <c r="D3" s="54"/>
      <c r="E3" s="53"/>
      <c r="F3" s="53"/>
    </row>
    <row r="4" spans="1:7" ht="18" customHeight="1">
      <c r="A4" s="4"/>
      <c r="B4" s="4"/>
      <c r="C4" s="4"/>
      <c r="D4" s="4"/>
      <c r="E4" s="4"/>
      <c r="F4" s="4"/>
      <c r="G4" s="4"/>
    </row>
    <row r="5" spans="1:7" ht="16.5" customHeight="1">
      <c r="A5" s="4"/>
      <c r="B5" s="4"/>
      <c r="C5" s="4"/>
      <c r="D5" s="4"/>
      <c r="E5" s="4"/>
      <c r="F5" s="4"/>
      <c r="G5" s="4"/>
    </row>
    <row r="6" spans="1:9" ht="12.75">
      <c r="A6" s="55" t="s">
        <v>45</v>
      </c>
      <c r="B6" s="55">
        <v>2012</v>
      </c>
      <c r="C6" s="55">
        <v>2013</v>
      </c>
      <c r="D6" s="55" t="s">
        <v>46</v>
      </c>
      <c r="E6" s="56" t="s">
        <v>47</v>
      </c>
      <c r="I6" s="57">
        <v>55069760.82</v>
      </c>
    </row>
    <row r="7" spans="1:5" ht="28.5" customHeight="1">
      <c r="A7" s="58" t="s">
        <v>48</v>
      </c>
      <c r="B7" s="59">
        <v>68820429.71</v>
      </c>
      <c r="C7" s="59">
        <f>1!C8</f>
        <v>57861496.15</v>
      </c>
      <c r="D7" s="59">
        <f>C7/C11*100</f>
        <v>49.59504704758212</v>
      </c>
      <c r="E7" s="59">
        <f>C7-B7</f>
        <v>-10958933.559999995</v>
      </c>
    </row>
    <row r="8" spans="1:7" ht="28.5" customHeight="1">
      <c r="A8" s="58" t="s">
        <v>12</v>
      </c>
      <c r="B8" s="59">
        <v>2959582.23</v>
      </c>
      <c r="C8" s="59">
        <f>1!C9</f>
        <v>1439896.18</v>
      </c>
      <c r="D8" s="59">
        <f>C8/C11*100</f>
        <v>1.2341837584981592</v>
      </c>
      <c r="E8" s="59">
        <f>C8-B8</f>
        <v>-1519686.05</v>
      </c>
      <c r="G8" s="18"/>
    </row>
    <row r="9" spans="1:5" ht="51.75" customHeight="1">
      <c r="A9" s="60" t="s">
        <v>49</v>
      </c>
      <c r="B9" s="59">
        <f>57808313.09-B8</f>
        <v>54848730.86000001</v>
      </c>
      <c r="C9" s="59">
        <f>1!C10</f>
        <v>45848002.15</v>
      </c>
      <c r="D9" s="59">
        <f>C9/C11*100</f>
        <v>39.29787466560171</v>
      </c>
      <c r="E9" s="59">
        <f>C9-B9</f>
        <v>-9000728.710000008</v>
      </c>
    </row>
    <row r="10" spans="1:5" ht="28.5" customHeight="1">
      <c r="A10" s="58" t="s">
        <v>17</v>
      </c>
      <c r="B10" s="59">
        <v>13341885.27</v>
      </c>
      <c r="C10" s="59">
        <f>1!C11</f>
        <v>11518497.97</v>
      </c>
      <c r="D10" s="59">
        <f>C10/C11*100</f>
        <v>9.87289452831802</v>
      </c>
      <c r="E10" s="59">
        <f>C10-B10</f>
        <v>-1823387.2999999989</v>
      </c>
    </row>
    <row r="11" spans="1:5" ht="26.25" customHeight="1">
      <c r="A11" s="61" t="s">
        <v>38</v>
      </c>
      <c r="B11" s="62">
        <f>SUM(B7:B10)</f>
        <v>139970628.07000002</v>
      </c>
      <c r="C11" s="62">
        <f>C10+C9+C8+C7</f>
        <v>116667892.44999999</v>
      </c>
      <c r="D11" s="62">
        <f>SUM(D7:D10)</f>
        <v>100.00000000000001</v>
      </c>
      <c r="E11" s="62">
        <f>SUM(E7:E10)</f>
        <v>-23302735.620000005</v>
      </c>
    </row>
  </sheetData>
  <sheetProtection selectLockedCells="1" selectUnlockedCells="1"/>
  <mergeCells count="1">
    <mergeCell ref="A2:F2"/>
  </mergeCells>
  <printOptions horizontalCentered="1"/>
  <pageMargins left="0.7875" right="0.7875" top="0.9840277777777777" bottom="0.9840277777777777" header="0.5118055555555555" footer="0.5118055555555555"/>
  <pageSetup firstPageNumber="2" useFirstPageNumber="1" horizontalDpi="300" verticalDpi="300" orientation="portrait" paperSize="9" r:id="rId2"/>
  <headerFooter alignWithMargins="0">
    <oddHeader>&amp;LProvincia di Perugia&amp;RRendiconto della gestione in sintesi 2013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8">
      <selection activeCell="I56" sqref="I56"/>
    </sheetView>
  </sheetViews>
  <sheetFormatPr defaultColWidth="9.140625" defaultRowHeight="12.75"/>
  <cols>
    <col min="1" max="1" width="13.421875" style="0" customWidth="1"/>
    <col min="2" max="2" width="32.57421875" style="0" customWidth="1"/>
    <col min="3" max="3" width="15.57421875" style="0" customWidth="1"/>
    <col min="4" max="4" width="16.57421875" style="0" customWidth="1"/>
    <col min="5" max="5" width="15.57421875" style="0" customWidth="1"/>
    <col min="8" max="8" width="12.8515625" style="0" customWidth="1"/>
    <col min="11" max="11" width="28.7109375" style="0" bestFit="1" customWidth="1"/>
    <col min="12" max="13" width="15.00390625" style="0" bestFit="1" customWidth="1"/>
    <col min="14" max="14" width="14.00390625" style="0" bestFit="1" customWidth="1"/>
    <col min="16" max="18" width="9.140625" style="98" customWidth="1"/>
  </cols>
  <sheetData>
    <row r="1" spans="1:7" ht="18">
      <c r="A1" s="106" t="s">
        <v>50</v>
      </c>
      <c r="B1" s="106"/>
      <c r="C1" s="106"/>
      <c r="D1" s="106"/>
      <c r="E1" s="106"/>
      <c r="F1" s="106"/>
      <c r="G1" s="52"/>
    </row>
    <row r="2" spans="1:7" ht="12.75">
      <c r="A2" s="63"/>
      <c r="B2" s="63"/>
      <c r="C2" s="63"/>
      <c r="D2" s="63"/>
      <c r="E2" s="63"/>
      <c r="F2" s="52"/>
      <c r="G2" s="52"/>
    </row>
    <row r="3" spans="1:7" ht="23.25" customHeight="1">
      <c r="A3" s="111" t="s">
        <v>51</v>
      </c>
      <c r="B3" s="111"/>
      <c r="C3" s="111"/>
      <c r="D3" s="111"/>
      <c r="E3" s="111"/>
      <c r="F3" s="64"/>
      <c r="G3" s="64"/>
    </row>
    <row r="4" spans="2:17" ht="12.75">
      <c r="B4" s="55" t="s">
        <v>45</v>
      </c>
      <c r="C4" s="55">
        <v>2012</v>
      </c>
      <c r="D4" s="55">
        <v>2013</v>
      </c>
      <c r="E4" s="65" t="s">
        <v>47</v>
      </c>
      <c r="G4" s="66">
        <v>2011</v>
      </c>
      <c r="H4" s="66">
        <v>2012</v>
      </c>
      <c r="K4" s="55" t="s">
        <v>45</v>
      </c>
      <c r="L4" s="55">
        <v>2012</v>
      </c>
      <c r="M4" s="55">
        <v>2013</v>
      </c>
      <c r="N4" s="65" t="s">
        <v>47</v>
      </c>
      <c r="P4" s="99">
        <v>2011</v>
      </c>
      <c r="Q4" s="99">
        <v>2012</v>
      </c>
    </row>
    <row r="5" spans="2:17" ht="17.25" customHeight="1">
      <c r="B5" s="67" t="s">
        <v>52</v>
      </c>
      <c r="C5" s="68">
        <v>41665722.04</v>
      </c>
      <c r="D5" s="68">
        <v>40396041.31</v>
      </c>
      <c r="E5" s="69">
        <f>D5-C5</f>
        <v>-1269680.7299999967</v>
      </c>
      <c r="G5" s="70">
        <f>C5/C16</f>
        <v>0.32112094650698236</v>
      </c>
      <c r="H5" s="70">
        <f>D5/D16</f>
        <v>0.39076274464559013</v>
      </c>
      <c r="I5" s="71"/>
      <c r="K5" s="67" t="s">
        <v>52</v>
      </c>
      <c r="L5" s="68">
        <v>41665722.04</v>
      </c>
      <c r="M5" s="68">
        <v>40396041.31</v>
      </c>
      <c r="N5" s="69">
        <f>M5-L5</f>
        <v>-1269680.7299999967</v>
      </c>
      <c r="P5" s="100">
        <f>L5/L16</f>
        <v>0.3243069215768995</v>
      </c>
      <c r="Q5" s="100">
        <f>M5/M16</f>
        <v>0.3916187245202565</v>
      </c>
    </row>
    <row r="6" spans="2:17" ht="17.25" customHeight="1">
      <c r="B6" s="67" t="s">
        <v>53</v>
      </c>
      <c r="C6" s="68">
        <v>2364147.49</v>
      </c>
      <c r="D6" s="68">
        <v>2001496.38</v>
      </c>
      <c r="E6" s="69">
        <f aca="true" t="shared" si="0" ref="E6:E15">D6-C6</f>
        <v>-362651.11000000034</v>
      </c>
      <c r="G6" s="70">
        <f>C6/C16</f>
        <v>0.018220667793590137</v>
      </c>
      <c r="H6" s="70">
        <f>D6/D16</f>
        <v>0.01936106097241272</v>
      </c>
      <c r="I6" s="71"/>
      <c r="K6" s="67" t="s">
        <v>53</v>
      </c>
      <c r="L6" s="68">
        <v>2364147.49</v>
      </c>
      <c r="M6" s="68">
        <v>2001496.38</v>
      </c>
      <c r="N6" s="69">
        <f aca="true" t="shared" si="1" ref="N6:N14">M6-L6</f>
        <v>-362651.11000000034</v>
      </c>
      <c r="P6" s="100">
        <f>L6/L16</f>
        <v>0.018401442651098093</v>
      </c>
      <c r="Q6" s="100">
        <f>M6/M16</f>
        <v>0.019403472074217228</v>
      </c>
    </row>
    <row r="7" spans="2:17" ht="17.25" customHeight="1">
      <c r="B7" s="67" t="s">
        <v>54</v>
      </c>
      <c r="C7" s="68">
        <v>35887689.97</v>
      </c>
      <c r="D7" s="68">
        <v>33023782.45</v>
      </c>
      <c r="E7" s="69">
        <f t="shared" si="0"/>
        <v>-2863907.5199999996</v>
      </c>
      <c r="G7" s="70">
        <f>C7/C16</f>
        <v>0.2765892058717228</v>
      </c>
      <c r="H7" s="70">
        <f>D7/D16</f>
        <v>0.3194487244359358</v>
      </c>
      <c r="I7" s="71"/>
      <c r="K7" s="67" t="s">
        <v>54</v>
      </c>
      <c r="L7" s="68">
        <v>35887689.97</v>
      </c>
      <c r="M7" s="68">
        <v>33023782.45</v>
      </c>
      <c r="N7" s="69">
        <f t="shared" si="1"/>
        <v>-2863907.5199999996</v>
      </c>
      <c r="P7" s="100">
        <f>L7/L16</f>
        <v>0.2793333629380894</v>
      </c>
      <c r="Q7" s="100">
        <f>M7/M16</f>
        <v>0.3201484883792795</v>
      </c>
    </row>
    <row r="8" spans="2:17" ht="17.25" customHeight="1">
      <c r="B8" s="67" t="s">
        <v>55</v>
      </c>
      <c r="C8" s="68">
        <v>2061637.35</v>
      </c>
      <c r="D8" s="68">
        <v>1728676.18</v>
      </c>
      <c r="E8" s="69">
        <f t="shared" si="0"/>
        <v>-332961.17000000016</v>
      </c>
      <c r="G8" s="70">
        <f>C8/C16</f>
        <v>0.015889198717127212</v>
      </c>
      <c r="H8" s="70">
        <f>D8/D16</f>
        <v>0.0167219912346469</v>
      </c>
      <c r="I8" s="71"/>
      <c r="K8" s="67" t="s">
        <v>55</v>
      </c>
      <c r="L8" s="68">
        <v>2061637.35</v>
      </c>
      <c r="M8" s="68">
        <v>1728676.18</v>
      </c>
      <c r="N8" s="69">
        <f t="shared" si="1"/>
        <v>-332961.17000000016</v>
      </c>
      <c r="P8" s="100">
        <f>L8/L16</f>
        <v>0.016046842095873995</v>
      </c>
      <c r="Q8" s="100">
        <f>M8/M16</f>
        <v>0.016758621359082605</v>
      </c>
    </row>
    <row r="9" spans="2:17" ht="17.25" customHeight="1">
      <c r="B9" s="67" t="s">
        <v>56</v>
      </c>
      <c r="C9" s="68">
        <v>36673343.1</v>
      </c>
      <c r="D9" s="68">
        <v>16804584.24</v>
      </c>
      <c r="E9" s="69">
        <f t="shared" si="0"/>
        <v>-19868758.860000003</v>
      </c>
      <c r="G9" s="70">
        <f>C9/C16</f>
        <v>0.28264429538846203</v>
      </c>
      <c r="H9" s="70">
        <f>D9/D16</f>
        <v>0.1625556675184623</v>
      </c>
      <c r="I9" s="71"/>
      <c r="K9" s="67" t="s">
        <v>60</v>
      </c>
      <c r="L9" s="68">
        <v>0</v>
      </c>
      <c r="M9" s="68">
        <v>0</v>
      </c>
      <c r="N9" s="69">
        <f>M9-L9</f>
        <v>0</v>
      </c>
      <c r="P9" s="100">
        <f>L9/L16</f>
        <v>0</v>
      </c>
      <c r="Q9" s="100">
        <f>M9/M16</f>
        <v>0</v>
      </c>
    </row>
    <row r="10" spans="2:17" ht="17.25" customHeight="1">
      <c r="B10" s="67" t="s">
        <v>57</v>
      </c>
      <c r="C10" s="68">
        <v>6580918.11</v>
      </c>
      <c r="D10" s="68">
        <v>6210699.13</v>
      </c>
      <c r="E10" s="69">
        <f t="shared" si="0"/>
        <v>-370218.98000000045</v>
      </c>
      <c r="G10" s="70">
        <f>C10/C16</f>
        <v>0.050719645523947865</v>
      </c>
      <c r="H10" s="70">
        <f>D10/D16</f>
        <v>0.06007791257521067</v>
      </c>
      <c r="I10" s="71"/>
      <c r="K10" s="67" t="s">
        <v>56</v>
      </c>
      <c r="L10" s="68">
        <v>36673343.1</v>
      </c>
      <c r="M10" s="68">
        <v>16804584.24</v>
      </c>
      <c r="N10" s="69">
        <f t="shared" si="1"/>
        <v>-19868758.860000003</v>
      </c>
      <c r="P10" s="100">
        <f>L10/L16</f>
        <v>0.2854485275276518</v>
      </c>
      <c r="Q10" s="100">
        <f>M10/M16</f>
        <v>0.16291175156643098</v>
      </c>
    </row>
    <row r="11" spans="2:17" ht="17.25" customHeight="1">
      <c r="B11" s="67" t="s">
        <v>58</v>
      </c>
      <c r="C11" s="68">
        <v>3242745.4</v>
      </c>
      <c r="D11" s="68">
        <v>2986175.49</v>
      </c>
      <c r="E11" s="69">
        <f t="shared" si="0"/>
        <v>-256569.90999999968</v>
      </c>
      <c r="G11" s="70">
        <f>C11/C16</f>
        <v>0.024992089927770352</v>
      </c>
      <c r="H11" s="70">
        <f>D11/D16</f>
        <v>0.02888615053913534</v>
      </c>
      <c r="I11" s="71"/>
      <c r="K11" s="67" t="s">
        <v>57</v>
      </c>
      <c r="L11" s="68">
        <v>6580918.11</v>
      </c>
      <c r="M11" s="68">
        <v>6210699.13</v>
      </c>
      <c r="N11" s="69">
        <f>M11-L11</f>
        <v>-370218.98000000045</v>
      </c>
      <c r="P11" s="100">
        <f>L11/L16</f>
        <v>0.0512228563171149</v>
      </c>
      <c r="Q11" s="100">
        <f>M11/M16</f>
        <v>0.06020951540782714</v>
      </c>
    </row>
    <row r="12" spans="2:17" ht="17.25" customHeight="1">
      <c r="B12" s="67" t="s">
        <v>59</v>
      </c>
      <c r="C12" s="68">
        <v>1274666.09</v>
      </c>
      <c r="D12" s="68">
        <v>225956.98</v>
      </c>
      <c r="E12" s="69">
        <f t="shared" si="0"/>
        <v>-1048709.11</v>
      </c>
      <c r="G12" s="70">
        <f>C12/C16</f>
        <v>0.009823950270397244</v>
      </c>
      <c r="H12" s="70">
        <f>D12/D16</f>
        <v>0.0021857480786061883</v>
      </c>
      <c r="I12" s="71"/>
      <c r="K12" s="67" t="s">
        <v>62</v>
      </c>
      <c r="L12" s="68">
        <v>0</v>
      </c>
      <c r="M12" s="68">
        <v>0</v>
      </c>
      <c r="N12" s="69">
        <f>M12-L12</f>
        <v>0</v>
      </c>
      <c r="P12" s="100">
        <f>L12/L16</f>
        <v>0</v>
      </c>
      <c r="Q12" s="100">
        <f>M12/M16</f>
        <v>0</v>
      </c>
    </row>
    <row r="13" spans="2:17" ht="17.25" customHeight="1">
      <c r="B13" s="67" t="s">
        <v>60</v>
      </c>
      <c r="C13" s="68">
        <v>0</v>
      </c>
      <c r="D13" s="68">
        <v>0</v>
      </c>
      <c r="E13" s="69">
        <f t="shared" si="0"/>
        <v>0</v>
      </c>
      <c r="G13" s="70">
        <f>C13/C16</f>
        <v>0</v>
      </c>
      <c r="H13" s="70">
        <f>D13/D16</f>
        <v>0</v>
      </c>
      <c r="I13" s="71"/>
      <c r="K13" s="67" t="s">
        <v>58</v>
      </c>
      <c r="L13" s="68">
        <v>3242745.4</v>
      </c>
      <c r="M13" s="68">
        <v>2986175.49</v>
      </c>
      <c r="N13" s="69">
        <f t="shared" si="1"/>
        <v>-256569.90999999968</v>
      </c>
      <c r="P13" s="100">
        <f>L13/L16</f>
        <v>0.025240046893272354</v>
      </c>
      <c r="Q13" s="100">
        <f>M13/M16</f>
        <v>0.02894942669290611</v>
      </c>
    </row>
    <row r="14" spans="2:17" ht="17.25" customHeight="1">
      <c r="B14" s="67" t="s">
        <v>61</v>
      </c>
      <c r="C14" s="68">
        <v>0</v>
      </c>
      <c r="D14" s="68">
        <v>0</v>
      </c>
      <c r="E14" s="69">
        <f t="shared" si="0"/>
        <v>0</v>
      </c>
      <c r="G14" s="70">
        <f>C14/C16</f>
        <v>0</v>
      </c>
      <c r="H14" s="70">
        <f>D14/D16</f>
        <v>0</v>
      </c>
      <c r="I14" s="71"/>
      <c r="K14" s="67" t="s">
        <v>61</v>
      </c>
      <c r="L14" s="68">
        <v>0</v>
      </c>
      <c r="M14" s="68">
        <v>0</v>
      </c>
      <c r="N14" s="69">
        <f t="shared" si="1"/>
        <v>0</v>
      </c>
      <c r="P14" s="100">
        <f>L14/L16</f>
        <v>0</v>
      </c>
      <c r="Q14" s="100">
        <f>M14/M16</f>
        <v>0</v>
      </c>
    </row>
    <row r="15" spans="2:17" ht="17.25" customHeight="1">
      <c r="B15" s="67" t="s">
        <v>62</v>
      </c>
      <c r="C15" s="68">
        <v>0</v>
      </c>
      <c r="D15" s="68">
        <v>0</v>
      </c>
      <c r="E15" s="69">
        <f t="shared" si="0"/>
        <v>0</v>
      </c>
      <c r="G15" s="70">
        <f>C15/C16</f>
        <v>0</v>
      </c>
      <c r="H15" s="70">
        <f>D15/D16</f>
        <v>0</v>
      </c>
      <c r="I15" s="71"/>
      <c r="K15" s="67" t="s">
        <v>59</v>
      </c>
      <c r="L15" s="68">
        <v>1274666.09</v>
      </c>
      <c r="M15" s="68">
        <v>225956.98</v>
      </c>
      <c r="N15" s="69">
        <f>M15-L15</f>
        <v>-1048709.11</v>
      </c>
      <c r="P15" s="100">
        <f>L15/L16</f>
        <v>0.009921417785332183</v>
      </c>
      <c r="Q15" s="100">
        <f>M15/M16</f>
        <v>0.0021905360385435528</v>
      </c>
    </row>
    <row r="16" spans="2:17" ht="17.25" customHeight="1" thickBot="1">
      <c r="B16" s="72" t="s">
        <v>38</v>
      </c>
      <c r="C16" s="62">
        <f>SUM(C5:C15)</f>
        <v>129750869.55</v>
      </c>
      <c r="D16" s="62">
        <f>SUM(D5:D15)</f>
        <v>103377412.16</v>
      </c>
      <c r="E16" s="62">
        <f>SUM(E5:E15)</f>
        <v>-26373457.39</v>
      </c>
      <c r="G16" s="73">
        <f>SUM(G5:G15)</f>
        <v>1</v>
      </c>
      <c r="H16" s="73">
        <f>SUM(H5:H15)</f>
        <v>1</v>
      </c>
      <c r="I16" s="74"/>
      <c r="K16" s="72" t="s">
        <v>38</v>
      </c>
      <c r="L16" s="62">
        <f>SUM(L5:L14)</f>
        <v>128476203.46</v>
      </c>
      <c r="M16" s="62">
        <f>SUM(M5:M14)</f>
        <v>103151455.17999999</v>
      </c>
      <c r="N16" s="62">
        <f>SUM(N5:N14)</f>
        <v>-25324748.28</v>
      </c>
      <c r="P16" s="101">
        <f>SUM(P5:P14)</f>
        <v>1</v>
      </c>
      <c r="Q16" s="101">
        <f>SUM(Q5:Q14)</f>
        <v>1</v>
      </c>
    </row>
    <row r="17" ht="9" customHeight="1" thickTop="1"/>
    <row r="18" ht="5.25" customHeight="1"/>
  </sheetData>
  <sheetProtection selectLockedCells="1" selectUnlockedCells="1"/>
  <mergeCells count="2">
    <mergeCell ref="A1:F1"/>
    <mergeCell ref="A3:E3"/>
  </mergeCells>
  <printOptions horizontalCentered="1"/>
  <pageMargins left="0.2361111111111111" right="0.2361111111111111" top="0.5201388888888889" bottom="0.3" header="0.3" footer="0.1798611111111111"/>
  <pageSetup horizontalDpi="300" verticalDpi="300" orientation="portrait" paperSize="9" scale="84" r:id="rId2"/>
  <headerFooter alignWithMargins="0">
    <oddHeader xml:space="preserve">&amp;LProvincia di Perugia&amp;RRendiconto della gestione in sintesi 2013 </oddHeader>
    <oddFooter>&amp;CPagina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H23" sqref="H23"/>
    </sheetView>
  </sheetViews>
  <sheetFormatPr defaultColWidth="9.140625" defaultRowHeight="12.75"/>
  <cols>
    <col min="1" max="1" width="12.7109375" style="0" customWidth="1"/>
    <col min="2" max="2" width="30.57421875" style="0" customWidth="1"/>
    <col min="3" max="3" width="19.8515625" style="0" customWidth="1"/>
    <col min="4" max="4" width="10.8515625" style="0" customWidth="1"/>
    <col min="5" max="5" width="11.28125" style="0" customWidth="1"/>
    <col min="6" max="6" width="14.140625" style="0" customWidth="1"/>
    <col min="8" max="8" width="10.28125" style="0" customWidth="1"/>
  </cols>
  <sheetData>
    <row r="1" spans="1:6" ht="18">
      <c r="A1" s="106" t="s">
        <v>63</v>
      </c>
      <c r="B1" s="106"/>
      <c r="C1" s="106"/>
      <c r="D1" s="106"/>
      <c r="E1" s="106"/>
      <c r="F1" s="106"/>
    </row>
    <row r="2" spans="1:6" ht="12.75">
      <c r="A2" s="52"/>
      <c r="B2" s="52"/>
      <c r="C2" s="52"/>
      <c r="D2" s="52"/>
      <c r="E2" s="52"/>
      <c r="F2" s="52"/>
    </row>
    <row r="3" spans="1:6" ht="12.75">
      <c r="A3" s="75"/>
      <c r="B3" s="75"/>
      <c r="C3" s="75"/>
      <c r="D3" s="75"/>
      <c r="E3" s="75"/>
      <c r="F3" s="75"/>
    </row>
    <row r="4" ht="12.75">
      <c r="B4" s="76"/>
    </row>
    <row r="5" spans="2:4" ht="12.75">
      <c r="B5" s="55" t="s">
        <v>45</v>
      </c>
      <c r="C5" s="55">
        <v>2013</v>
      </c>
      <c r="D5" s="55" t="s">
        <v>46</v>
      </c>
    </row>
    <row r="6" spans="2:7" ht="33.75" customHeight="1">
      <c r="B6" s="77" t="s">
        <v>64</v>
      </c>
      <c r="C6" s="59">
        <v>21073235.02</v>
      </c>
      <c r="D6" s="78">
        <f>C6/C11*100</f>
        <v>59.70359569478033</v>
      </c>
      <c r="F6" s="79"/>
      <c r="G6" s="80"/>
    </row>
    <row r="7" spans="2:6" ht="33.75" customHeight="1">
      <c r="B7" s="77" t="s">
        <v>65</v>
      </c>
      <c r="C7" s="59">
        <v>1502533.38</v>
      </c>
      <c r="D7" s="78">
        <f>C7/C11*100</f>
        <v>4.256899586242632</v>
      </c>
      <c r="F7" s="79"/>
    </row>
    <row r="8" spans="2:6" ht="33.75" customHeight="1">
      <c r="B8" s="77" t="s">
        <v>66</v>
      </c>
      <c r="C8" s="59">
        <v>2010196.7</v>
      </c>
      <c r="D8" s="78">
        <f>C8/C11*100</f>
        <v>5.6951849552229605</v>
      </c>
      <c r="E8" s="14"/>
      <c r="F8" s="79"/>
    </row>
    <row r="9" spans="2:6" ht="33.75" customHeight="1">
      <c r="B9" s="77" t="s">
        <v>67</v>
      </c>
      <c r="C9" s="59">
        <v>10079311.43</v>
      </c>
      <c r="D9" s="78">
        <f>C9/C11*100</f>
        <v>28.556181997086565</v>
      </c>
      <c r="F9" s="79"/>
    </row>
    <row r="10" spans="2:6" ht="33.75" customHeight="1">
      <c r="B10" s="77" t="s">
        <v>68</v>
      </c>
      <c r="C10" s="59">
        <v>631148.71</v>
      </c>
      <c r="D10" s="78">
        <f>C10/C11*100</f>
        <v>1.7881377666675005</v>
      </c>
      <c r="F10" s="79"/>
    </row>
    <row r="11" spans="2:6" ht="21" customHeight="1">
      <c r="B11" s="65" t="s">
        <v>38</v>
      </c>
      <c r="C11" s="81">
        <f>SUM(C6:C10)</f>
        <v>35296425.24</v>
      </c>
      <c r="D11" s="82">
        <f>SUM(D6:D10)</f>
        <v>100</v>
      </c>
      <c r="F11" s="79"/>
    </row>
  </sheetData>
  <sheetProtection selectLockedCells="1" selectUnlockedCells="1"/>
  <mergeCells count="1">
    <mergeCell ref="A1:F1"/>
  </mergeCells>
  <printOptions horizontalCentered="1"/>
  <pageMargins left="0.5118055555555555" right="0.43333333333333335" top="0.9840277777777777" bottom="0.9840277777777777" header="0.5118055555555555" footer="0.5118055555555555"/>
  <pageSetup horizontalDpi="300" verticalDpi="300" orientation="portrait" paperSize="9" scale="90" r:id="rId2"/>
  <headerFooter alignWithMargins="0">
    <oddHeader>&amp;LProvincia di Perugia&amp;RRendiconto della gestione in sintesi 2013</oddHeader>
    <oddFooter>&amp;CPagina 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20">
      <selection activeCell="E22" sqref="E22"/>
    </sheetView>
  </sheetViews>
  <sheetFormatPr defaultColWidth="9.140625" defaultRowHeight="12.75"/>
  <cols>
    <col min="1" max="1" width="11.8515625" style="0" customWidth="1"/>
    <col min="2" max="2" width="55.57421875" style="0" customWidth="1"/>
    <col min="3" max="3" width="19.00390625" style="0" customWidth="1"/>
    <col min="4" max="4" width="20.57421875" style="0" customWidth="1"/>
    <col min="5" max="5" width="7.57421875" style="0" customWidth="1"/>
    <col min="9" max="9" width="45.00390625" style="0" bestFit="1" customWidth="1"/>
    <col min="10" max="10" width="14.00390625" style="0" bestFit="1" customWidth="1"/>
  </cols>
  <sheetData>
    <row r="1" spans="1:6" ht="62.25" customHeight="1">
      <c r="A1" s="112" t="s">
        <v>69</v>
      </c>
      <c r="B1" s="112"/>
      <c r="C1" s="112"/>
      <c r="D1" s="112"/>
      <c r="E1" s="83"/>
      <c r="F1" s="83"/>
    </row>
    <row r="2" spans="1:6" ht="12.75">
      <c r="A2" s="36"/>
      <c r="B2" s="84"/>
      <c r="C2" s="84"/>
      <c r="D2" s="84"/>
      <c r="E2" s="84"/>
      <c r="F2" s="84"/>
    </row>
    <row r="3" spans="1:6" ht="18" customHeight="1">
      <c r="A3" s="113" t="s">
        <v>70</v>
      </c>
      <c r="B3" s="113"/>
      <c r="C3" s="113"/>
      <c r="D3" s="113"/>
      <c r="E3" s="85"/>
      <c r="F3" s="85"/>
    </row>
    <row r="4" spans="1:6" ht="12.75">
      <c r="A4" s="36"/>
      <c r="B4" s="36"/>
      <c r="C4" s="36"/>
      <c r="D4" s="36"/>
      <c r="E4" s="36"/>
      <c r="F4" s="36"/>
    </row>
    <row r="5" spans="1:10" ht="18.75" customHeight="1">
      <c r="A5" s="36"/>
      <c r="B5" s="86" t="s">
        <v>45</v>
      </c>
      <c r="C5" s="87">
        <v>2013</v>
      </c>
      <c r="E5" s="36"/>
      <c r="I5" s="93" t="s">
        <v>71</v>
      </c>
      <c r="J5" s="48">
        <v>0</v>
      </c>
    </row>
    <row r="6" spans="1:10" ht="23.25" customHeight="1">
      <c r="A6" s="36"/>
      <c r="B6" s="88" t="s">
        <v>71</v>
      </c>
      <c r="C6" s="59">
        <v>0</v>
      </c>
      <c r="D6" s="36"/>
      <c r="E6" s="15"/>
      <c r="I6" s="93" t="s">
        <v>72</v>
      </c>
      <c r="J6" s="48">
        <v>28226383.61</v>
      </c>
    </row>
    <row r="7" spans="1:10" ht="23.25" customHeight="1">
      <c r="A7" s="36"/>
      <c r="B7" s="88" t="s">
        <v>72</v>
      </c>
      <c r="C7" s="59">
        <v>28226383.61</v>
      </c>
      <c r="D7" s="36"/>
      <c r="E7" s="15"/>
      <c r="I7" s="93" t="s">
        <v>78</v>
      </c>
      <c r="J7" s="48">
        <v>0</v>
      </c>
    </row>
    <row r="8" spans="1:10" ht="23.25" customHeight="1">
      <c r="A8" s="36"/>
      <c r="B8" s="88" t="s">
        <v>73</v>
      </c>
      <c r="C8" s="59">
        <v>396739.85</v>
      </c>
      <c r="D8" s="36"/>
      <c r="E8" s="15"/>
      <c r="I8" s="93" t="s">
        <v>73</v>
      </c>
      <c r="J8" s="48">
        <v>396739.85</v>
      </c>
    </row>
    <row r="9" spans="1:10" ht="23.25" customHeight="1">
      <c r="A9" s="36"/>
      <c r="B9" s="88" t="s">
        <v>74</v>
      </c>
      <c r="C9" s="59">
        <v>5978728.26</v>
      </c>
      <c r="D9" s="89"/>
      <c r="E9" s="90" t="s">
        <v>75</v>
      </c>
      <c r="I9" s="93" t="s">
        <v>74</v>
      </c>
      <c r="J9" s="48">
        <v>5978728.26</v>
      </c>
    </row>
    <row r="10" spans="1:10" ht="23.25" customHeight="1">
      <c r="A10" s="36"/>
      <c r="B10" s="60" t="s">
        <v>78</v>
      </c>
      <c r="C10" s="59">
        <v>0</v>
      </c>
      <c r="D10" s="89"/>
      <c r="E10" s="90"/>
      <c r="I10" s="93" t="s">
        <v>76</v>
      </c>
      <c r="J10" s="48">
        <v>85822.84</v>
      </c>
    </row>
    <row r="11" spans="1:10" ht="23.25" customHeight="1">
      <c r="A11" s="36"/>
      <c r="B11" s="88" t="s">
        <v>76</v>
      </c>
      <c r="C11" s="59">
        <v>85822.84</v>
      </c>
      <c r="D11" s="89"/>
      <c r="E11" s="90"/>
      <c r="I11" s="93" t="s">
        <v>77</v>
      </c>
      <c r="J11" s="48">
        <v>608750.68</v>
      </c>
    </row>
    <row r="12" spans="1:8" ht="22.5" customHeight="1">
      <c r="A12" s="36"/>
      <c r="B12" s="88" t="s">
        <v>77</v>
      </c>
      <c r="C12" s="59">
        <v>608750.68</v>
      </c>
      <c r="D12" s="94" t="s">
        <v>80</v>
      </c>
      <c r="E12" s="95"/>
      <c r="F12" s="47"/>
      <c r="G12" s="47"/>
      <c r="H12" s="47"/>
    </row>
    <row r="13" spans="1:8" ht="18.75" customHeight="1">
      <c r="A13" s="36"/>
      <c r="B13" s="91" t="s">
        <v>79</v>
      </c>
      <c r="C13" s="92">
        <f>SUM(C6:C12)</f>
        <v>35296425.24</v>
      </c>
      <c r="D13" s="96"/>
      <c r="E13" s="97"/>
      <c r="F13" s="47"/>
      <c r="G13" s="47"/>
      <c r="H13" s="47"/>
    </row>
    <row r="14" spans="4:8" ht="12.75">
      <c r="D14" s="47"/>
      <c r="E14" s="47"/>
      <c r="F14" s="47"/>
      <c r="G14" s="47"/>
      <c r="H14" s="47"/>
    </row>
  </sheetData>
  <sheetProtection selectLockedCells="1" selectUnlockedCells="1"/>
  <mergeCells count="2">
    <mergeCell ref="A1:D1"/>
    <mergeCell ref="A3:D3"/>
  </mergeCells>
  <printOptions/>
  <pageMargins left="0.2362204724409449" right="0.2362204724409449" top="0.984251968503937" bottom="0.4330708661417323" header="0.5118110236220472" footer="0.1968503937007874"/>
  <pageSetup horizontalDpi="300" verticalDpi="300" orientation="portrait" paperSize="9" scale="91" r:id="rId2"/>
  <headerFooter alignWithMargins="0">
    <oddHeader>&amp;LProvincia di Perugia&amp;RRendiconto della gestione in sintesi 2013</oddHeader>
    <oddFooter>&amp;CPagina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Servizio Sistema Informativo</cp:lastModifiedBy>
  <cp:lastPrinted>2014-05-20T07:27:42Z</cp:lastPrinted>
  <dcterms:created xsi:type="dcterms:W3CDTF">2014-05-09T07:11:20Z</dcterms:created>
  <dcterms:modified xsi:type="dcterms:W3CDTF">2014-05-20T07:58:00Z</dcterms:modified>
  <cp:category/>
  <cp:version/>
  <cp:contentType/>
  <cp:contentStatus/>
</cp:coreProperties>
</file>