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90" windowHeight="5760" activeTab="4"/>
  </bookViews>
  <sheets>
    <sheet name="Copertin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definedNames>
    <definedName name="_xlnm.Print_Area" localSheetId="1">'1'!$A$1:$E$44</definedName>
    <definedName name="_xlnm.Print_Area" localSheetId="2">'2'!$A$1:$E$45</definedName>
    <definedName name="_xlnm.Print_Area" localSheetId="3">'3'!$A$1:$F$47</definedName>
    <definedName name="_xlnm.Print_Area" localSheetId="4">'4'!$A$1:$F$75</definedName>
    <definedName name="_xlnm.Print_Area" localSheetId="5">'5'!$A$1:$F$49</definedName>
  </definedNames>
  <calcPr fullCalcOnLoad="1"/>
</workbook>
</file>

<file path=xl/sharedStrings.xml><?xml version="1.0" encoding="utf-8"?>
<sst xmlns="http://schemas.openxmlformats.org/spreadsheetml/2006/main" count="120" uniqueCount="89">
  <si>
    <t>Avanzo ammin. per investimenti</t>
  </si>
  <si>
    <t>Entrate tributarie</t>
  </si>
  <si>
    <t>Trasferimenti statali</t>
  </si>
  <si>
    <t>Saldo</t>
  </si>
  <si>
    <t>Spese correnti</t>
  </si>
  <si>
    <t>Investimenti</t>
  </si>
  <si>
    <t>Entrate per c/terzi</t>
  </si>
  <si>
    <t>Spese per c/terzi</t>
  </si>
  <si>
    <t>Tit. 1°</t>
  </si>
  <si>
    <t>Tit. 2°</t>
  </si>
  <si>
    <t>Tit. 3°</t>
  </si>
  <si>
    <t>Tit. 4°</t>
  </si>
  <si>
    <t>Spese correnti:</t>
  </si>
  <si>
    <t>Entrate correnti:</t>
  </si>
  <si>
    <t>Tit.1°</t>
  </si>
  <si>
    <t>Spese per c/ terzi</t>
  </si>
  <si>
    <t>Tributarie</t>
  </si>
  <si>
    <t>Differenza</t>
  </si>
  <si>
    <t>Totale</t>
  </si>
  <si>
    <t>Personale</t>
  </si>
  <si>
    <t>Provincia</t>
  </si>
  <si>
    <t>Comuni</t>
  </si>
  <si>
    <t xml:space="preserve">Patrimonializzato </t>
  </si>
  <si>
    <t xml:space="preserve"> </t>
  </si>
  <si>
    <t>Fondo di riserva</t>
  </si>
  <si>
    <t>Flusso</t>
  </si>
  <si>
    <t>Entrate correnti</t>
  </si>
  <si>
    <t>Finanziamenti c/capitale</t>
  </si>
  <si>
    <t xml:space="preserve">Costi </t>
  </si>
  <si>
    <t>Incremento patrimoniale</t>
  </si>
  <si>
    <t>Entrate correnti a patrimonio</t>
  </si>
  <si>
    <t>Utenze</t>
  </si>
  <si>
    <t>Spese diverse di funzionamento</t>
  </si>
  <si>
    <t>Trasferimenti regionali e di altri enti del settore pubblico</t>
  </si>
  <si>
    <t>Entrate extratributarie</t>
  </si>
  <si>
    <t>Trasferimenti regionali e da altri enti settore pubblico</t>
  </si>
  <si>
    <t>Rimborso prestiti (TIT.3)</t>
  </si>
  <si>
    <t>Spese per organi di amministrazione</t>
  </si>
  <si>
    <t>Altri trasferimenti</t>
  </si>
  <si>
    <t>Imposte e tasse</t>
  </si>
  <si>
    <t>Interessi passivi</t>
  </si>
  <si>
    <t>Trasferim. di cap. dalla Regione</t>
  </si>
  <si>
    <t>Investimenti - Tit. 2°</t>
  </si>
  <si>
    <t xml:space="preserve">Preventivo </t>
  </si>
  <si>
    <t>Tit. 5°:</t>
  </si>
  <si>
    <t>Tit. 3°:</t>
  </si>
  <si>
    <t>Rimborso di prestiti</t>
  </si>
  <si>
    <t>Rimborsi</t>
  </si>
  <si>
    <t>Anticipazione di cassa</t>
  </si>
  <si>
    <t>Anticipazioni di cassa</t>
  </si>
  <si>
    <t>Altre entrate (riscossione di crediti)</t>
  </si>
  <si>
    <t>Alienazioni patrimoniali</t>
  </si>
  <si>
    <t>Avanzo di amministrazione</t>
  </si>
  <si>
    <t>Avanzo</t>
  </si>
  <si>
    <t>Incarichi professionali e prestazioni di servizi</t>
  </si>
  <si>
    <t>Stato/Regione</t>
  </si>
  <si>
    <t xml:space="preserve">Altro </t>
  </si>
  <si>
    <t>Trasf. di capitale dallo Stato</t>
  </si>
  <si>
    <t>Preventivo</t>
  </si>
  <si>
    <t>Avanzo di amministrazione destinato ad investimenti</t>
  </si>
  <si>
    <t>Rimborso prestiti-estinzione anticipata</t>
  </si>
  <si>
    <t>Assunzione di prestiti</t>
  </si>
  <si>
    <t>Rimborso prestiti (al netto estenzione anticipata)</t>
  </si>
  <si>
    <t>Contributi e Trasferimenti</t>
  </si>
  <si>
    <t>Fondo svalutazione crediti</t>
  </si>
  <si>
    <t>Interventi di investimenti in altri settori di competenza provinciale</t>
  </si>
  <si>
    <t>Interventi nel settore dell'ediliza scolastica e patrimoniale</t>
  </si>
  <si>
    <t>Interventi nel settore della viabilità (strade provinciali e regionali)</t>
  </si>
  <si>
    <t>Interventi nel settore dell'ambiente e territorio</t>
  </si>
  <si>
    <t>INVESTIMENTI IN OPERE PUBBLICHE</t>
  </si>
  <si>
    <t>SPESA CORRENTE FINANZIATA CON FONDI PROPRI</t>
  </si>
  <si>
    <t>Anno 2013</t>
  </si>
  <si>
    <t>Bilancio di Previsione                 in sintesi</t>
  </si>
  <si>
    <t>ENTRATE CORRENTI</t>
  </si>
  <si>
    <t>Tipologia</t>
  </si>
  <si>
    <t>COMPOSIZIONE SPESA PER INVESTIMENTI</t>
  </si>
  <si>
    <t>Mututi</t>
  </si>
  <si>
    <t>Il Bilancio di Previsione 2013 in sintesi</t>
  </si>
  <si>
    <t>Mutui o altre forme di indebitamento</t>
  </si>
  <si>
    <t>Contributi di enti del settore pubblico</t>
  </si>
  <si>
    <t>Entrate acquisite mediante apporti di capitali privati</t>
  </si>
  <si>
    <t>Entrate correnti di bilancio diverse dai contributi</t>
  </si>
  <si>
    <t>Altre forme di finanziamento diverse dalle precedenti</t>
  </si>
  <si>
    <t xml:space="preserve">Totale </t>
  </si>
  <si>
    <t>LE FONTI DI FINANZIAMENTO DEGLI INVESTIMENTI                                                                                                                                                   (Titolo II della Spesa)</t>
  </si>
  <si>
    <t>L'equilibrio finanziario dimostra l'utilizzo di un flusso di entrate correnti  direttamente investite per €. 698.277,80</t>
  </si>
  <si>
    <t>Alienazioni patrimoniali da realizzare</t>
  </si>
  <si>
    <r>
      <t xml:space="preserve">L'equilibrio economico dimostra la differenza tra i proventi correnti e le spese correnti destinate a finanziare i costi. Il flusso destinato a patrimonio è ancora maggiore </t>
    </r>
    <r>
      <rPr>
        <sz val="10"/>
        <rFont val="Arial"/>
        <family val="2"/>
      </rPr>
      <t>€. 7.210.144,68</t>
    </r>
  </si>
  <si>
    <t>Il bilancio di previsione 2013 prevede un movimento di entrate e spese di complessivi €.216.989.870,88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</si>
</sst>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_-* #,##0.000_-;\-* #,##0.000_-;_-* &quot;-&quot;_-;_-@_-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[$€-2]\ #,##0.00;\-[$€-2]\ #,##0.00"/>
    <numFmt numFmtId="180" formatCode="0.000%"/>
    <numFmt numFmtId="181" formatCode="0.0000%"/>
    <numFmt numFmtId="182" formatCode="0.00000%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0.0%"/>
    <numFmt numFmtId="188" formatCode="#,##0.00_ ;\-#,##0.00\ "/>
    <numFmt numFmtId="189" formatCode="_-[$€]\ * #,##0.00_-;\-[$€]\ * #,##0.00_-;_-[$€]\ * &quot;-&quot;??_-;_-@_-"/>
  </numFmts>
  <fonts count="2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21"/>
      <name val="Arial"/>
      <family val="0"/>
    </font>
    <font>
      <sz val="12"/>
      <name val="Arial"/>
      <family val="0"/>
    </font>
    <font>
      <sz val="8.5"/>
      <name val="Arial"/>
      <family val="0"/>
    </font>
    <font>
      <b/>
      <i/>
      <sz val="36"/>
      <name val="Arial"/>
      <family val="2"/>
    </font>
    <font>
      <sz val="17.75"/>
      <name val="Arial"/>
      <family val="0"/>
    </font>
    <font>
      <sz val="11.5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sz val="10"/>
      <color indexed="8"/>
      <name val="Tahoma"/>
      <family val="0"/>
    </font>
    <font>
      <b/>
      <sz val="24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8.25"/>
      <name val="Arial"/>
      <family val="2"/>
    </font>
    <font>
      <b/>
      <sz val="16.25"/>
      <name val="Arial"/>
      <family val="2"/>
    </font>
    <font>
      <b/>
      <sz val="12.5"/>
      <name val="Arial"/>
      <family val="2"/>
    </font>
    <font>
      <sz val="15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1" fontId="0" fillId="0" borderId="0" xfId="19" applyAlignment="1">
      <alignment/>
    </xf>
    <xf numFmtId="41" fontId="0" fillId="0" borderId="0" xfId="19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0" borderId="0" xfId="0" applyFont="1" applyAlignment="1">
      <alignment/>
    </xf>
    <xf numFmtId="171" fontId="0" fillId="0" borderId="6" xfId="19" applyNumberFormat="1" applyFill="1" applyBorder="1" applyAlignment="1">
      <alignment/>
    </xf>
    <xf numFmtId="171" fontId="0" fillId="0" borderId="7" xfId="0" applyNumberFormat="1" applyBorder="1" applyAlignment="1">
      <alignment/>
    </xf>
    <xf numFmtId="171" fontId="0" fillId="0" borderId="5" xfId="0" applyNumberFormat="1" applyBorder="1" applyAlignment="1">
      <alignment/>
    </xf>
    <xf numFmtId="0" fontId="0" fillId="0" borderId="0" xfId="0" applyFill="1" applyAlignment="1">
      <alignment/>
    </xf>
    <xf numFmtId="171" fontId="0" fillId="0" borderId="0" xfId="19" applyNumberFormat="1" applyFill="1" applyBorder="1" applyAlignment="1">
      <alignment/>
    </xf>
    <xf numFmtId="171" fontId="0" fillId="0" borderId="8" xfId="19" applyNumberFormat="1" applyFill="1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 horizontal="left" wrapText="1"/>
    </xf>
    <xf numFmtId="43" fontId="0" fillId="0" borderId="0" xfId="0" applyNumberFormat="1" applyAlignment="1">
      <alignment/>
    </xf>
    <xf numFmtId="171" fontId="0" fillId="0" borderId="6" xfId="19" applyNumberFormat="1" applyFont="1" applyFill="1" applyBorder="1" applyAlignment="1">
      <alignment/>
    </xf>
    <xf numFmtId="0" fontId="0" fillId="0" borderId="1" xfId="0" applyBorder="1" applyAlignment="1">
      <alignment wrapText="1"/>
    </xf>
    <xf numFmtId="0" fontId="0" fillId="0" borderId="9" xfId="0" applyBorder="1" applyAlignment="1">
      <alignment/>
    </xf>
    <xf numFmtId="171" fontId="0" fillId="0" borderId="9" xfId="19" applyNumberFormat="1" applyFill="1" applyBorder="1" applyAlignment="1">
      <alignment/>
    </xf>
    <xf numFmtId="43" fontId="0" fillId="0" borderId="0" xfId="0" applyNumberFormat="1" applyFill="1" applyAlignment="1">
      <alignment/>
    </xf>
    <xf numFmtId="171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171" fontId="1" fillId="0" borderId="0" xfId="19" applyNumberFormat="1" applyFont="1" applyFill="1" applyBorder="1" applyAlignment="1">
      <alignment/>
    </xf>
    <xf numFmtId="0" fontId="0" fillId="0" borderId="1" xfId="0" applyFill="1" applyBorder="1" applyAlignment="1">
      <alignment wrapText="1"/>
    </xf>
    <xf numFmtId="43" fontId="0" fillId="0" borderId="0" xfId="18" applyFill="1" applyAlignment="1">
      <alignment/>
    </xf>
    <xf numFmtId="0" fontId="0" fillId="0" borderId="0" xfId="0" applyFill="1" applyBorder="1" applyAlignment="1">
      <alignment/>
    </xf>
    <xf numFmtId="171" fontId="0" fillId="0" borderId="10" xfId="19" applyNumberFormat="1" applyFill="1" applyBorder="1" applyAlignment="1">
      <alignment/>
    </xf>
    <xf numFmtId="0" fontId="2" fillId="0" borderId="3" xfId="0" applyFont="1" applyFill="1" applyBorder="1" applyAlignment="1">
      <alignment wrapText="1"/>
    </xf>
    <xf numFmtId="41" fontId="0" fillId="0" borderId="6" xfId="19" applyFill="1" applyBorder="1" applyAlignment="1">
      <alignment/>
    </xf>
    <xf numFmtId="0" fontId="0" fillId="0" borderId="6" xfId="0" applyFill="1" applyBorder="1" applyAlignment="1">
      <alignment/>
    </xf>
    <xf numFmtId="171" fontId="0" fillId="0" borderId="6" xfId="19" applyNumberFormat="1" applyFont="1" applyFill="1" applyBorder="1" applyAlignment="1">
      <alignment/>
    </xf>
    <xf numFmtId="43" fontId="0" fillId="0" borderId="7" xfId="0" applyNumberFormat="1" applyFill="1" applyBorder="1" applyAlignment="1">
      <alignment/>
    </xf>
    <xf numFmtId="0" fontId="0" fillId="0" borderId="4" xfId="0" applyFill="1" applyBorder="1" applyAlignment="1">
      <alignment/>
    </xf>
    <xf numFmtId="171" fontId="0" fillId="0" borderId="7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41" fontId="0" fillId="0" borderId="8" xfId="19" applyFill="1" applyBorder="1" applyAlignment="1">
      <alignment/>
    </xf>
    <xf numFmtId="0" fontId="0" fillId="0" borderId="1" xfId="0" applyFill="1" applyBorder="1" applyAlignment="1">
      <alignment/>
    </xf>
    <xf numFmtId="0" fontId="0" fillId="0" borderId="8" xfId="0" applyFill="1" applyBorder="1" applyAlignment="1">
      <alignment/>
    </xf>
    <xf numFmtId="41" fontId="0" fillId="0" borderId="1" xfId="19" applyFont="1" applyFill="1" applyBorder="1" applyAlignment="1">
      <alignment horizontal="left" wrapText="1"/>
    </xf>
    <xf numFmtId="43" fontId="0" fillId="0" borderId="8" xfId="18" applyFill="1" applyBorder="1" applyAlignment="1">
      <alignment/>
    </xf>
    <xf numFmtId="41" fontId="0" fillId="0" borderId="1" xfId="19" applyFill="1" applyBorder="1" applyAlignment="1">
      <alignment/>
    </xf>
    <xf numFmtId="41" fontId="2" fillId="0" borderId="1" xfId="19" applyFont="1" applyFill="1" applyBorder="1" applyAlignment="1">
      <alignment/>
    </xf>
    <xf numFmtId="41" fontId="2" fillId="0" borderId="11" xfId="19" applyFont="1" applyFill="1" applyBorder="1" applyAlignment="1">
      <alignment/>
    </xf>
    <xf numFmtId="41" fontId="0" fillId="0" borderId="3" xfId="19" applyFill="1" applyBorder="1" applyAlignment="1">
      <alignment/>
    </xf>
    <xf numFmtId="41" fontId="0" fillId="0" borderId="2" xfId="19" applyFill="1" applyBorder="1" applyAlignment="1">
      <alignment/>
    </xf>
    <xf numFmtId="41" fontId="0" fillId="0" borderId="0" xfId="19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12" xfId="0" applyFont="1" applyBorder="1" applyAlignment="1">
      <alignment/>
    </xf>
    <xf numFmtId="0" fontId="0" fillId="0" borderId="6" xfId="0" applyBorder="1" applyAlignment="1">
      <alignment/>
    </xf>
    <xf numFmtId="4" fontId="0" fillId="0" borderId="9" xfId="0" applyNumberFormat="1" applyBorder="1" applyAlignment="1">
      <alignment/>
    </xf>
    <xf numFmtId="171" fontId="2" fillId="2" borderId="11" xfId="19" applyNumberFormat="1" applyFont="1" applyFill="1" applyBorder="1" applyAlignment="1">
      <alignment/>
    </xf>
    <xf numFmtId="0" fontId="0" fillId="0" borderId="13" xfId="0" applyBorder="1" applyAlignment="1">
      <alignment/>
    </xf>
    <xf numFmtId="0" fontId="10" fillId="0" borderId="0" xfId="0" applyFont="1" applyBorder="1" applyAlignment="1">
      <alignment horizontal="center"/>
    </xf>
    <xf numFmtId="43" fontId="0" fillId="0" borderId="8" xfId="0" applyNumberFormat="1" applyBorder="1" applyAlignment="1">
      <alignment/>
    </xf>
    <xf numFmtId="43" fontId="0" fillId="0" borderId="0" xfId="18" applyAlignment="1">
      <alignment/>
    </xf>
    <xf numFmtId="43" fontId="1" fillId="0" borderId="12" xfId="18" applyFont="1" applyBorder="1" applyAlignment="1">
      <alignment/>
    </xf>
    <xf numFmtId="187" fontId="0" fillId="0" borderId="0" xfId="21" applyNumberFormat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41" fontId="0" fillId="0" borderId="0" xfId="19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0" fillId="0" borderId="14" xfId="0" applyBorder="1" applyAlignment="1">
      <alignment/>
    </xf>
    <xf numFmtId="171" fontId="0" fillId="0" borderId="6" xfId="0" applyNumberFormat="1" applyFill="1" applyBorder="1" applyAlignment="1">
      <alignment/>
    </xf>
    <xf numFmtId="0" fontId="0" fillId="0" borderId="3" xfId="0" applyFill="1" applyBorder="1" applyAlignment="1">
      <alignment/>
    </xf>
    <xf numFmtId="43" fontId="0" fillId="0" borderId="6" xfId="0" applyNumberForma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0" fillId="0" borderId="13" xfId="0" applyBorder="1" applyAlignment="1">
      <alignment wrapText="1"/>
    </xf>
    <xf numFmtId="41" fontId="0" fillId="0" borderId="2" xfId="19" applyFill="1" applyBorder="1" applyAlignment="1">
      <alignment wrapText="1"/>
    </xf>
    <xf numFmtId="4" fontId="17" fillId="0" borderId="0" xfId="20" applyNumberFormat="1" applyFont="1" applyFill="1" applyBorder="1" applyAlignment="1">
      <alignment horizontal="right" wrapText="1"/>
      <protection/>
    </xf>
    <xf numFmtId="0" fontId="1" fillId="0" borderId="0" xfId="0" applyFont="1" applyBorder="1" applyAlignment="1">
      <alignment/>
    </xf>
    <xf numFmtId="43" fontId="1" fillId="0" borderId="0" xfId="18" applyFont="1" applyBorder="1" applyAlignment="1">
      <alignment/>
    </xf>
    <xf numFmtId="41" fontId="10" fillId="0" borderId="0" xfId="19" applyFont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43" fontId="0" fillId="0" borderId="10" xfId="0" applyNumberFormat="1" applyFill="1" applyBorder="1" applyAlignment="1">
      <alignment/>
    </xf>
    <xf numFmtId="171" fontId="0" fillId="0" borderId="10" xfId="0" applyNumberFormat="1" applyFill="1" applyBorder="1" applyAlignment="1">
      <alignment/>
    </xf>
    <xf numFmtId="0" fontId="19" fillId="0" borderId="0" xfId="0" applyFont="1" applyAlignment="1">
      <alignment/>
    </xf>
    <xf numFmtId="171" fontId="19" fillId="0" borderId="0" xfId="19" applyNumberFormat="1" applyFont="1" applyAlignment="1">
      <alignment/>
    </xf>
    <xf numFmtId="171" fontId="19" fillId="0" borderId="0" xfId="19" applyNumberFormat="1" applyFont="1" applyBorder="1" applyAlignment="1">
      <alignment/>
    </xf>
    <xf numFmtId="0" fontId="19" fillId="0" borderId="0" xfId="0" applyFont="1" applyAlignment="1">
      <alignment vertical="top" wrapText="1"/>
    </xf>
    <xf numFmtId="171" fontId="19" fillId="0" borderId="0" xfId="19" applyNumberFormat="1" applyFont="1" applyFill="1" applyBorder="1" applyAlignment="1">
      <alignment/>
    </xf>
    <xf numFmtId="0" fontId="0" fillId="0" borderId="0" xfId="0" applyFill="1" applyBorder="1" applyAlignment="1">
      <alignment wrapText="1" shrinkToFit="1"/>
    </xf>
    <xf numFmtId="171" fontId="0" fillId="0" borderId="15" xfId="19" applyNumberFormat="1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43" fontId="0" fillId="0" borderId="15" xfId="18" applyFill="1" applyBorder="1" applyAlignment="1">
      <alignment/>
    </xf>
    <xf numFmtId="0" fontId="0" fillId="0" borderId="15" xfId="0" applyFill="1" applyBorder="1" applyAlignment="1">
      <alignment wrapText="1"/>
    </xf>
    <xf numFmtId="43" fontId="0" fillId="0" borderId="15" xfId="18" applyFont="1" applyFill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43" fontId="19" fillId="0" borderId="0" xfId="18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0" fontId="22" fillId="0" borderId="0" xfId="0" applyFont="1" applyBorder="1" applyAlignment="1">
      <alignment/>
    </xf>
    <xf numFmtId="43" fontId="22" fillId="0" borderId="0" xfId="18" applyFont="1" applyBorder="1" applyAlignment="1">
      <alignment/>
    </xf>
    <xf numFmtId="0" fontId="1" fillId="0" borderId="16" xfId="0" applyFont="1" applyFill="1" applyBorder="1" applyAlignment="1">
      <alignment/>
    </xf>
    <xf numFmtId="171" fontId="1" fillId="0" borderId="16" xfId="19" applyNumberFormat="1" applyFont="1" applyFill="1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Fill="1" applyBorder="1" applyAlignment="1">
      <alignment horizontal="center" wrapText="1"/>
    </xf>
    <xf numFmtId="43" fontId="0" fillId="0" borderId="15" xfId="18" applyFont="1" applyBorder="1" applyAlignment="1">
      <alignment/>
    </xf>
    <xf numFmtId="171" fontId="0" fillId="0" borderId="15" xfId="19" applyNumberFormat="1" applyFont="1" applyFill="1" applyBorder="1" applyAlignment="1">
      <alignment/>
    </xf>
    <xf numFmtId="171" fontId="0" fillId="0" borderId="17" xfId="19" applyNumberFormat="1" applyFont="1" applyFill="1" applyBorder="1" applyAlignment="1">
      <alignment/>
    </xf>
    <xf numFmtId="171" fontId="1" fillId="0" borderId="18" xfId="19" applyNumberFormat="1" applyFont="1" applyFill="1" applyBorder="1" applyAlignment="1">
      <alignment/>
    </xf>
    <xf numFmtId="0" fontId="1" fillId="0" borderId="15" xfId="0" applyFont="1" applyBorder="1" applyAlignment="1">
      <alignment horizontal="center" vertical="center"/>
    </xf>
    <xf numFmtId="188" fontId="0" fillId="0" borderId="15" xfId="19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/>
    </xf>
    <xf numFmtId="188" fontId="1" fillId="0" borderId="19" xfId="19" applyNumberFormat="1" applyFont="1" applyFill="1" applyBorder="1" applyAlignment="1">
      <alignment/>
    </xf>
    <xf numFmtId="4" fontId="0" fillId="0" borderId="15" xfId="19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171" fontId="2" fillId="0" borderId="19" xfId="19" applyNumberFormat="1" applyFont="1" applyFill="1" applyBorder="1" applyAlignment="1">
      <alignment/>
    </xf>
    <xf numFmtId="43" fontId="0" fillId="0" borderId="15" xfId="0" applyNumberForma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41" fontId="10" fillId="0" borderId="0" xfId="19" applyFont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15" xfId="0" applyFont="1" applyBorder="1" applyAlignment="1">
      <alignment horizontal="left" wrapText="1"/>
    </xf>
    <xf numFmtId="0" fontId="0" fillId="0" borderId="15" xfId="0" applyFont="1" applyBorder="1" applyAlignment="1">
      <alignment horizontal="left"/>
    </xf>
    <xf numFmtId="0" fontId="0" fillId="0" borderId="17" xfId="0" applyFont="1" applyFill="1" applyBorder="1" applyAlignment="1">
      <alignment horizontal="left" wrapText="1"/>
    </xf>
    <xf numFmtId="0" fontId="0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Foglio1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2475"/>
          <c:w val="0.841"/>
          <c:h val="0.95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cat>
            <c:strRef>
              <c:f>1!$B$54:$B$55</c:f>
              <c:strCache/>
            </c:strRef>
          </c:cat>
          <c:val>
            <c:numRef>
              <c:f>1!$C$54:$C$55</c:f>
              <c:numCache/>
            </c:numRef>
          </c:val>
        </c:ser>
        <c:axId val="56419905"/>
        <c:axId val="38017098"/>
      </c:barChart>
      <c:catAx>
        <c:axId val="56419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17098"/>
        <c:crosses val="autoZero"/>
        <c:auto val="1"/>
        <c:lblOffset val="100"/>
        <c:noMultiLvlLbl val="0"/>
      </c:catAx>
      <c:valAx>
        <c:axId val="380170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19905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"/>
          <c:y val="0.0155"/>
          <c:w val="0.867"/>
          <c:h val="0.9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99CC00"/>
              </a:solidFill>
            </c:spPr>
          </c:dPt>
          <c:cat>
            <c:strRef>
              <c:f>1!$B$58:$B$59</c:f>
              <c:strCache/>
            </c:strRef>
          </c:cat>
          <c:val>
            <c:numRef>
              <c:f>1!$C$58:$C$59</c:f>
              <c:numCache/>
            </c:numRef>
          </c:val>
        </c:ser>
        <c:axId val="6609563"/>
        <c:axId val="59486068"/>
      </c:barChart>
      <c:catAx>
        <c:axId val="660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86068"/>
        <c:crosses val="autoZero"/>
        <c:auto val="1"/>
        <c:lblOffset val="100"/>
        <c:noMultiLvlLbl val="0"/>
      </c:catAx>
      <c:valAx>
        <c:axId val="59486068"/>
        <c:scaling>
          <c:orientation val="minMax"/>
          <c:min val="304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9563"/>
        <c:crossesAt val="1"/>
        <c:crossBetween val="between"/>
        <c:dispUnits/>
      </c:valAx>
      <c:spPr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00CCFF"/>
              </a:solidFill>
            </c:spPr>
          </c:dPt>
          <c:cat>
            <c:strRef>
              <c:f>2!$A$50:$A$52</c:f>
              <c:strCache/>
            </c:strRef>
          </c:cat>
          <c:val>
            <c:numRef>
              <c:f>2!$B$50:$B$52</c:f>
              <c:numCache/>
            </c:numRef>
          </c:val>
        </c:ser>
        <c:axId val="65612565"/>
        <c:axId val="53642174"/>
      </c:barChart>
      <c:catAx>
        <c:axId val="65612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42174"/>
        <c:crosses val="autoZero"/>
        <c:auto val="1"/>
        <c:lblOffset val="100"/>
        <c:noMultiLvlLbl val="0"/>
      </c:catAx>
      <c:valAx>
        <c:axId val="536421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1256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ENTRATE CORRENTI
 confronto anni 2012 - 2013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65"/>
          <c:y val="0.1685"/>
          <c:w val="0.8882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3!$C$50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3366"/>
              </a:solidFill>
            </c:spPr>
          </c:dPt>
          <c:dPt>
            <c:idx val="1"/>
            <c:invertIfNegative val="0"/>
            <c:spPr>
              <a:solidFill>
                <a:srgbClr val="993366"/>
              </a:solidFill>
            </c:spPr>
          </c:dPt>
          <c:cat>
            <c:strRef>
              <c:f>3!$B$51:$B$54</c:f>
              <c:strCache/>
            </c:strRef>
          </c:cat>
          <c:val>
            <c:numRef>
              <c:f>3!$C$51:$C$54</c:f>
              <c:numCache/>
            </c:numRef>
          </c:val>
        </c:ser>
        <c:ser>
          <c:idx val="1"/>
          <c:order val="1"/>
          <c:tx>
            <c:strRef>
              <c:f>3!$D$50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cat>
            <c:strRef>
              <c:f>3!$B$51:$B$54</c:f>
              <c:strCache/>
            </c:strRef>
          </c:cat>
          <c:val>
            <c:numRef>
              <c:f>3!$D$51:$D$54</c:f>
              <c:numCache/>
            </c:numRef>
          </c:val>
        </c:ser>
        <c:axId val="13017519"/>
        <c:axId val="50048808"/>
      </c:barChart>
      <c:catAx>
        <c:axId val="13017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48808"/>
        <c:crosses val="autoZero"/>
        <c:auto val="1"/>
        <c:lblOffset val="100"/>
        <c:noMultiLvlLbl val="0"/>
      </c:catAx>
      <c:valAx>
        <c:axId val="500488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17519"/>
        <c:crossesAt val="1"/>
        <c:crossBetween val="between"/>
        <c:dispUnits/>
        <c:majorUnit val="10000000"/>
        <c:minorUnit val="200000"/>
      </c:valAx>
    </c:plotArea>
    <c:legend>
      <c:legendPos val="t"/>
      <c:layout>
        <c:manualLayout>
          <c:xMode val="edge"/>
          <c:yMode val="edge"/>
          <c:x val="0.82575"/>
          <c:y val="0.02325"/>
          <c:w val="0.0955"/>
          <c:h val="0.12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Spesa corrente finanziata con f.di propri 2012</a:t>
            </a:r>
          </a:p>
        </c:rich>
      </c:tx>
      <c:layout>
        <c:manualLayout>
          <c:xMode val="factor"/>
          <c:yMode val="factor"/>
          <c:x val="-0.0275"/>
          <c:y val="-0.00225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230"/>
      <c:depthPercent val="100"/>
      <c:rAngAx val="1"/>
    </c:view3D>
    <c:plotArea>
      <c:layout>
        <c:manualLayout>
          <c:xMode val="edge"/>
          <c:yMode val="edge"/>
          <c:x val="0.32425"/>
          <c:y val="0.25975"/>
          <c:w val="0.53275"/>
          <c:h val="0.54675"/>
        </c:manualLayout>
      </c:layout>
      <c:pie3DChart>
        <c:varyColors val="1"/>
        <c:ser>
          <c:idx val="0"/>
          <c:order val="0"/>
          <c:tx>
            <c:strRef>
              <c:f>4!$C$5</c:f>
              <c:strCache>
                <c:ptCount val="1"/>
                <c:pt idx="0">
                  <c:v>2012</c:v>
                </c:pt>
              </c:strCache>
            </c:strRef>
          </c:tx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3"/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CCFFCC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Pt>
            <c:idx val="9"/>
            <c:spPr>
              <a:solidFill>
                <a:srgbClr val="FFFF00"/>
              </a:solidFill>
            </c:spPr>
          </c:dPt>
          <c:dPt>
            <c:idx val="10"/>
            <c:spPr>
              <a:solidFill>
                <a:srgbClr val="FF00FF"/>
              </a:solidFill>
            </c:spPr>
          </c:dPt>
          <c:dPt>
            <c:idx val="1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4!$B$6:$B$17</c:f>
              <c:strCache/>
            </c:strRef>
          </c:cat>
          <c:val>
            <c:numRef>
              <c:f>4!$C$6:$C$17</c:f>
              <c:numCache/>
            </c:numRef>
          </c:val>
        </c:ser>
        <c:firstSliceAng val="230"/>
      </c:pie3D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"/>
          <c:y val="0.024"/>
          <c:w val="0.1695"/>
          <c:h val="0.86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Spesa corrente finanziata con f.di propri  2013</a:t>
            </a:r>
          </a:p>
        </c:rich>
      </c:tx>
      <c:layout>
        <c:manualLayout>
          <c:xMode val="factor"/>
          <c:yMode val="factor"/>
          <c:x val="0.00925"/>
          <c:y val="0.00875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230"/>
      <c:depthPercent val="100"/>
      <c:rAngAx val="1"/>
    </c:view3D>
    <c:plotArea>
      <c:layout>
        <c:manualLayout>
          <c:xMode val="edge"/>
          <c:yMode val="edge"/>
          <c:x val="0.3445"/>
          <c:y val="0.2395"/>
          <c:w val="0.55025"/>
          <c:h val="0.63575"/>
        </c:manualLayout>
      </c:layout>
      <c:pie3DChart>
        <c:varyColors val="1"/>
        <c:ser>
          <c:idx val="0"/>
          <c:order val="0"/>
          <c:tx>
            <c:strRef>
              <c:f>4!$D$5</c:f>
              <c:strCache>
                <c:ptCount val="1"/>
                <c:pt idx="0">
                  <c:v>2013</c:v>
                </c:pt>
              </c:strCache>
            </c:strRef>
          </c:tx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CCFFCC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Pt>
            <c:idx val="9"/>
            <c:spPr>
              <a:solidFill>
                <a:srgbClr val="FFFF00"/>
              </a:solidFill>
            </c:spPr>
          </c:dPt>
          <c:dPt>
            <c:idx val="10"/>
            <c:spPr>
              <a:solidFill>
                <a:srgbClr val="FF00FF"/>
              </a:solidFill>
            </c:spPr>
          </c:dPt>
          <c:dPt>
            <c:idx val="1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4!$B$6:$B$17</c:f>
              <c:strCache/>
            </c:strRef>
          </c:cat>
          <c:val>
            <c:numRef>
              <c:f>4!$C$6:$C$17</c:f>
              <c:numCache/>
            </c:numRef>
          </c:val>
        </c:ser>
        <c:firstSliceAng val="230"/>
      </c:pie3D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"/>
          <c:y val="0.0305"/>
          <c:w val="0.17075"/>
          <c:h val="0.76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Investimenti  2013</a:t>
            </a:r>
          </a:p>
        </c:rich>
      </c:tx>
      <c:layout>
        <c:manualLayout>
          <c:xMode val="factor"/>
          <c:yMode val="factor"/>
          <c:x val="-0.078"/>
          <c:y val="0.012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19075"/>
          <c:y val="0.262"/>
          <c:w val="0.43925"/>
          <c:h val="0.55025"/>
        </c:manualLayout>
      </c:layout>
      <c:pie3DChart>
        <c:varyColors val="1"/>
        <c:ser>
          <c:idx val="0"/>
          <c:order val="0"/>
          <c:tx>
            <c:strRef>
              <c:f>5!$E$4</c:f>
              <c:strCache>
                <c:ptCount val="1"/>
                <c:pt idx="0">
                  <c:v>2013</c:v>
                </c:pt>
              </c:strCache>
            </c:strRef>
          </c:tx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gradFill rotWithShape="1">
                <a:gsLst>
                  <a:gs pos="0">
                    <a:srgbClr val="FF00FF"/>
                  </a:gs>
                  <a:gs pos="100000">
                    <a:srgbClr val="FFFF00"/>
                  </a:gs>
                </a:gsLst>
                <a:lin ang="0" scaled="1"/>
              </a:gra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5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5!$B$5:$B$8</c:f>
              <c:strCache/>
            </c:strRef>
          </c:cat>
          <c:val>
            <c:numRef>
              <c:f>5!$E$5:$E$8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375"/>
          <c:y val="0.01975"/>
          <c:w val="0.301"/>
          <c:h val="0.48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latin typeface="Arial"/>
                <a:ea typeface="Arial"/>
                <a:cs typeface="Arial"/>
              </a:rPr>
              <a:t>Investimenti in opere pubbliche
 2013</a:t>
            </a:r>
          </a:p>
        </c:rich>
      </c:tx>
      <c:layout>
        <c:manualLayout>
          <c:xMode val="factor"/>
          <c:yMode val="factor"/>
          <c:x val="-0.0765"/>
          <c:y val="0.00675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240"/>
      <c:depthPercent val="100"/>
      <c:rAngAx val="1"/>
    </c:view3D>
    <c:plotArea>
      <c:layout>
        <c:manualLayout>
          <c:xMode val="edge"/>
          <c:yMode val="edge"/>
          <c:x val="0.19125"/>
          <c:y val="0.2955"/>
          <c:w val="0.54425"/>
          <c:h val="0.5595"/>
        </c:manualLayout>
      </c:layout>
      <c:pie3DChart>
        <c:varyColors val="1"/>
        <c:ser>
          <c:idx val="0"/>
          <c:order val="0"/>
          <c:tx>
            <c:strRef>
              <c:f>6!$D$5</c:f>
              <c:strCache>
                <c:ptCount val="1"/>
                <c:pt idx="0">
                  <c:v>2013</c:v>
                </c:pt>
              </c:strCache>
            </c:strRef>
          </c:tx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00FF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6!$C$6:$C$11</c:f>
              <c:strCache/>
            </c:strRef>
          </c:cat>
          <c:val>
            <c:numRef>
              <c:f>6!$D$6:$D$11</c:f>
              <c:numCache/>
            </c:numRef>
          </c:val>
        </c:ser>
        <c:firstSliceAng val="24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65"/>
          <c:y val="0.007"/>
          <c:w val="0.26875"/>
          <c:h val="0.369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 Fonti di Finanziamento degli Investimenti - 2013                                              (Titolo II della spesa)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40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21575"/>
          <c:y val="0.2185"/>
          <c:w val="0.561"/>
          <c:h val="0.45875"/>
        </c:manualLayout>
      </c:layout>
      <c:pie3DChart>
        <c:varyColors val="1"/>
        <c:ser>
          <c:idx val="0"/>
          <c:order val="0"/>
          <c:spPr>
            <a:solidFill>
              <a:srgbClr val="00FF00"/>
            </a:solidFill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8"/>
            <c:spPr>
              <a:solidFill>
                <a:srgbClr val="00FFFF"/>
              </a:solidFill>
            </c:spPr>
          </c:dPt>
          <c:dPt>
            <c:idx val="1"/>
            <c:explosion val="25"/>
            <c:spPr>
              <a:solidFill>
                <a:srgbClr val="FF00FF"/>
              </a:solidFill>
            </c:spPr>
          </c:dPt>
          <c:dPt>
            <c:idx val="2"/>
            <c:explosion val="38"/>
            <c:spPr>
              <a:solidFill>
                <a:srgbClr val="0000FF"/>
              </a:solidFill>
            </c:spPr>
          </c:dPt>
          <c:dPt>
            <c:idx val="3"/>
            <c:explosion val="11"/>
            <c:spPr>
              <a:solidFill>
                <a:srgbClr val="FF0000"/>
              </a:solidFill>
            </c:spPr>
          </c:dPt>
          <c:dPt>
            <c:idx val="4"/>
            <c:explosion val="38"/>
            <c:spPr>
              <a:solidFill>
                <a:srgbClr val="FFFF00"/>
              </a:solidFill>
            </c:spPr>
          </c:dPt>
          <c:dPt>
            <c:idx val="5"/>
            <c:explosion val="10"/>
            <c:spPr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18900000" scaled="1"/>
              </a:gradFill>
            </c:spPr>
          </c:dPt>
          <c:dPt>
            <c:idx val="6"/>
            <c:explosion val="6"/>
            <c:spPr>
              <a:solidFill>
                <a:srgbClr val="FF6600"/>
              </a:solidFill>
            </c:spPr>
          </c:dPt>
          <c:dPt>
            <c:idx val="7"/>
            <c:explosion val="47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7!$C$5:$C$11</c:f>
              <c:strCache/>
            </c:strRef>
          </c:cat>
          <c:val>
            <c:numRef>
              <c:f>7!$D$5:$D$11</c:f>
              <c:numCache/>
            </c:numRef>
          </c:val>
        </c:ser>
        <c:firstSliceAng val="20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2"/>
          <c:y val="0.8872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4775" y="2667000"/>
          <a:ext cx="5572125" cy="1333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04775" y="4162425"/>
          <a:ext cx="557212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19050</xdr:colOff>
      <xdr:row>0</xdr:row>
      <xdr:rowOff>38100</xdr:rowOff>
    </xdr:from>
    <xdr:to>
      <xdr:col>5</xdr:col>
      <xdr:colOff>504825</xdr:colOff>
      <xdr:row>10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38100"/>
          <a:ext cx="17049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24</xdr:row>
      <xdr:rowOff>66675</xdr:rowOff>
    </xdr:from>
    <xdr:to>
      <xdr:col>3</xdr:col>
      <xdr:colOff>19050</xdr:colOff>
      <xdr:row>44</xdr:row>
      <xdr:rowOff>0</xdr:rowOff>
    </xdr:to>
    <xdr:graphicFrame>
      <xdr:nvGraphicFramePr>
        <xdr:cNvPr id="1" name="Chart 5"/>
        <xdr:cNvGraphicFramePr/>
      </xdr:nvGraphicFramePr>
      <xdr:xfrm>
        <a:off x="257175" y="6362700"/>
        <a:ext cx="30670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24</xdr:row>
      <xdr:rowOff>76200</xdr:rowOff>
    </xdr:from>
    <xdr:to>
      <xdr:col>4</xdr:col>
      <xdr:colOff>1295400</xdr:colOff>
      <xdr:row>44</xdr:row>
      <xdr:rowOff>9525</xdr:rowOff>
    </xdr:to>
    <xdr:graphicFrame>
      <xdr:nvGraphicFramePr>
        <xdr:cNvPr id="2" name="Chart 6"/>
        <xdr:cNvGraphicFramePr/>
      </xdr:nvGraphicFramePr>
      <xdr:xfrm>
        <a:off x="3381375" y="6372225"/>
        <a:ext cx="3276600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24</xdr:row>
      <xdr:rowOff>57150</xdr:rowOff>
    </xdr:from>
    <xdr:to>
      <xdr:col>3</xdr:col>
      <xdr:colOff>885825</xdr:colOff>
      <xdr:row>42</xdr:row>
      <xdr:rowOff>47625</xdr:rowOff>
    </xdr:to>
    <xdr:graphicFrame>
      <xdr:nvGraphicFramePr>
        <xdr:cNvPr id="1" name="Chart 1"/>
        <xdr:cNvGraphicFramePr/>
      </xdr:nvGraphicFramePr>
      <xdr:xfrm>
        <a:off x="133350" y="5876925"/>
        <a:ext cx="52482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28575</xdr:rowOff>
    </xdr:from>
    <xdr:to>
      <xdr:col>6</xdr:col>
      <xdr:colOff>171450</xdr:colOff>
      <xdr:row>39</xdr:row>
      <xdr:rowOff>142875</xdr:rowOff>
    </xdr:to>
    <xdr:graphicFrame>
      <xdr:nvGraphicFramePr>
        <xdr:cNvPr id="1" name="Chart 8"/>
        <xdr:cNvGraphicFramePr/>
      </xdr:nvGraphicFramePr>
      <xdr:xfrm>
        <a:off x="0" y="3819525"/>
        <a:ext cx="57721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18</xdr:row>
      <xdr:rowOff>57150</xdr:rowOff>
    </xdr:from>
    <xdr:to>
      <xdr:col>6</xdr:col>
      <xdr:colOff>104775</xdr:colOff>
      <xdr:row>45</xdr:row>
      <xdr:rowOff>133350</xdr:rowOff>
    </xdr:to>
    <xdr:graphicFrame>
      <xdr:nvGraphicFramePr>
        <xdr:cNvPr id="1" name="Chart 1"/>
        <xdr:cNvGraphicFramePr/>
      </xdr:nvGraphicFramePr>
      <xdr:xfrm>
        <a:off x="95250" y="3048000"/>
        <a:ext cx="74485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46</xdr:row>
      <xdr:rowOff>76200</xdr:rowOff>
    </xdr:from>
    <xdr:to>
      <xdr:col>6</xdr:col>
      <xdr:colOff>123825</xdr:colOff>
      <xdr:row>73</xdr:row>
      <xdr:rowOff>152400</xdr:rowOff>
    </xdr:to>
    <xdr:graphicFrame>
      <xdr:nvGraphicFramePr>
        <xdr:cNvPr id="2" name="Chart 3"/>
        <xdr:cNvGraphicFramePr/>
      </xdr:nvGraphicFramePr>
      <xdr:xfrm>
        <a:off x="114300" y="7610475"/>
        <a:ext cx="7448550" cy="444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12</xdr:row>
      <xdr:rowOff>38100</xdr:rowOff>
    </xdr:from>
    <xdr:to>
      <xdr:col>6</xdr:col>
      <xdr:colOff>104775</xdr:colOff>
      <xdr:row>36</xdr:row>
      <xdr:rowOff>114300</xdr:rowOff>
    </xdr:to>
    <xdr:graphicFrame>
      <xdr:nvGraphicFramePr>
        <xdr:cNvPr id="1" name="Chart 7"/>
        <xdr:cNvGraphicFramePr/>
      </xdr:nvGraphicFramePr>
      <xdr:xfrm>
        <a:off x="161925" y="3105150"/>
        <a:ext cx="63817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152400</xdr:rowOff>
    </xdr:from>
    <xdr:to>
      <xdr:col>6</xdr:col>
      <xdr:colOff>466725</xdr:colOff>
      <xdr:row>43</xdr:row>
      <xdr:rowOff>19050</xdr:rowOff>
    </xdr:to>
    <xdr:graphicFrame>
      <xdr:nvGraphicFramePr>
        <xdr:cNvPr id="1" name="Chart 4"/>
        <xdr:cNvGraphicFramePr/>
      </xdr:nvGraphicFramePr>
      <xdr:xfrm>
        <a:off x="276225" y="4105275"/>
        <a:ext cx="58959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0</xdr:rowOff>
    </xdr:from>
    <xdr:to>
      <xdr:col>6</xdr:col>
      <xdr:colOff>371475</xdr:colOff>
      <xdr:row>54</xdr:row>
      <xdr:rowOff>38100</xdr:rowOff>
    </xdr:to>
    <xdr:graphicFrame>
      <xdr:nvGraphicFramePr>
        <xdr:cNvPr id="1" name="Chart 10"/>
        <xdr:cNvGraphicFramePr/>
      </xdr:nvGraphicFramePr>
      <xdr:xfrm>
        <a:off x="38100" y="3790950"/>
        <a:ext cx="7200900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H19"/>
  <sheetViews>
    <sheetView workbookViewId="0" topLeftCell="A1">
      <selection activeCell="B17" sqref="B17:H17"/>
    </sheetView>
  </sheetViews>
  <sheetFormatPr defaultColWidth="9.140625" defaultRowHeight="12.75"/>
  <cols>
    <col min="1" max="1" width="1.57421875" style="0" customWidth="1"/>
    <col min="2" max="2" width="16.8515625" style="0" customWidth="1"/>
    <col min="7" max="7" width="21.00390625" style="0" customWidth="1"/>
  </cols>
  <sheetData>
    <row r="9" ht="18.75" customHeight="1">
      <c r="C9" s="14"/>
    </row>
    <row r="17" spans="2:8" ht="105" customHeight="1">
      <c r="B17" s="132" t="s">
        <v>72</v>
      </c>
      <c r="C17" s="132"/>
      <c r="D17" s="132"/>
      <c r="E17" s="132"/>
      <c r="F17" s="132"/>
      <c r="G17" s="132"/>
      <c r="H17" s="132"/>
    </row>
    <row r="19" spans="2:8" ht="39.75" customHeight="1">
      <c r="B19" s="133" t="s">
        <v>71</v>
      </c>
      <c r="C19" s="133"/>
      <c r="D19" s="133"/>
      <c r="E19" s="133"/>
      <c r="F19" s="133"/>
      <c r="G19" s="133"/>
      <c r="H19" s="133"/>
    </row>
  </sheetData>
  <mergeCells count="2">
    <mergeCell ref="B17:H17"/>
    <mergeCell ref="B19:H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9">
      <selection activeCell="A4" sqref="A4:E4"/>
    </sheetView>
  </sheetViews>
  <sheetFormatPr defaultColWidth="9.140625" defaultRowHeight="12.75"/>
  <cols>
    <col min="2" max="2" width="24.57421875" style="0" customWidth="1"/>
    <col min="3" max="3" width="15.8515625" style="0" customWidth="1"/>
    <col min="4" max="4" width="30.8515625" style="0" customWidth="1"/>
    <col min="5" max="5" width="20.57421875" style="0" bestFit="1" customWidth="1"/>
    <col min="6" max="6" width="14.00390625" style="0" bestFit="1" customWidth="1"/>
    <col min="8" max="8" width="14.00390625" style="0" bestFit="1" customWidth="1"/>
  </cols>
  <sheetData>
    <row r="1" spans="1:5" ht="18">
      <c r="A1" s="134" t="s">
        <v>77</v>
      </c>
      <c r="B1" s="134"/>
      <c r="C1" s="134"/>
      <c r="D1" s="134"/>
      <c r="E1" s="134"/>
    </row>
    <row r="3" spans="1:6" ht="17.25" customHeight="1">
      <c r="A3" s="135" t="s">
        <v>88</v>
      </c>
      <c r="B3" s="135"/>
      <c r="C3" s="135"/>
      <c r="D3" s="135"/>
      <c r="E3" s="135"/>
      <c r="F3" s="23"/>
    </row>
    <row r="4" spans="1:6" s="1" customFormat="1" ht="17.25" customHeight="1">
      <c r="A4" s="138" t="s">
        <v>85</v>
      </c>
      <c r="B4" s="138"/>
      <c r="C4" s="138"/>
      <c r="D4" s="138"/>
      <c r="E4" s="138"/>
      <c r="F4" s="22"/>
    </row>
    <row r="5" spans="1:5" ht="12.75">
      <c r="A5" s="6"/>
      <c r="B5" s="6"/>
      <c r="C5" s="6"/>
      <c r="D5" s="6"/>
      <c r="E5" s="6"/>
    </row>
    <row r="6" spans="1:5" ht="12.75">
      <c r="A6" s="64" t="s">
        <v>52</v>
      </c>
      <c r="B6" s="75"/>
      <c r="C6" s="62">
        <f>10487650.15-6382798.17</f>
        <v>4104851.9800000004</v>
      </c>
      <c r="D6" s="35" t="s">
        <v>4</v>
      </c>
      <c r="E6" s="27">
        <v>124087869.51</v>
      </c>
    </row>
    <row r="7" spans="1:5" ht="15.75" customHeight="1">
      <c r="A7" s="3" t="s">
        <v>1</v>
      </c>
      <c r="B7" s="4"/>
      <c r="C7" s="40">
        <v>60318294.08</v>
      </c>
      <c r="E7" s="61"/>
    </row>
    <row r="8" spans="1:6" ht="25.5" customHeight="1">
      <c r="A8" s="3" t="s">
        <v>2</v>
      </c>
      <c r="B8" s="4"/>
      <c r="C8" s="15">
        <v>1172749.78</v>
      </c>
      <c r="D8" s="95" t="s">
        <v>62</v>
      </c>
      <c r="E8" s="20">
        <f>26230619.88-19718753</f>
        <v>6511866.879999999</v>
      </c>
      <c r="F8" s="21"/>
    </row>
    <row r="9" spans="1:7" ht="26.25" customHeight="1" thickBot="1">
      <c r="A9" s="136" t="s">
        <v>33</v>
      </c>
      <c r="B9" s="137"/>
      <c r="C9" s="40">
        <v>53689092.56</v>
      </c>
      <c r="D9" s="35" t="s">
        <v>3</v>
      </c>
      <c r="E9" s="36">
        <f>E6+E8</f>
        <v>130599736.39</v>
      </c>
      <c r="G9" t="s">
        <v>23</v>
      </c>
    </row>
    <row r="10" spans="1:6" ht="27" customHeight="1" thickBot="1" thickTop="1">
      <c r="A10" s="3" t="s">
        <v>34</v>
      </c>
      <c r="B10" s="4"/>
      <c r="C10" s="66">
        <v>12013025.79</v>
      </c>
      <c r="D10" s="37" t="s">
        <v>30</v>
      </c>
      <c r="E10" s="63">
        <f>C11-E9</f>
        <v>698277.8000000119</v>
      </c>
      <c r="F10" s="23"/>
    </row>
    <row r="11" spans="1:6" ht="15.75" customHeight="1" thickBot="1" thickTop="1">
      <c r="A11" s="5" t="s">
        <v>3</v>
      </c>
      <c r="B11" s="6"/>
      <c r="C11" s="36">
        <f>C10+C9+C8+C7+C6</f>
        <v>131298014.19000001</v>
      </c>
      <c r="D11" s="35"/>
      <c r="E11" s="38"/>
      <c r="F11" s="23"/>
    </row>
    <row r="12" spans="1:6" ht="26.25" customHeight="1" thickTop="1">
      <c r="A12" s="139" t="s">
        <v>59</v>
      </c>
      <c r="B12" s="140"/>
      <c r="C12" s="62">
        <v>6382798.17</v>
      </c>
      <c r="D12" s="35" t="s">
        <v>5</v>
      </c>
      <c r="E12" s="15">
        <v>31421381.49</v>
      </c>
      <c r="F12" s="21"/>
    </row>
    <row r="13" spans="1:5" ht="26.25" customHeight="1">
      <c r="A13" s="136" t="s">
        <v>57</v>
      </c>
      <c r="B13" s="137"/>
      <c r="C13" s="24">
        <v>740000</v>
      </c>
      <c r="D13" s="35"/>
      <c r="E13" s="15"/>
    </row>
    <row r="14" spans="1:5" ht="26.25" customHeight="1">
      <c r="A14" s="136" t="s">
        <v>41</v>
      </c>
      <c r="B14" s="137"/>
      <c r="C14" s="24">
        <v>17041235.68</v>
      </c>
      <c r="D14" s="11"/>
      <c r="E14" s="15"/>
    </row>
    <row r="15" spans="1:8" ht="15.75" customHeight="1">
      <c r="A15" s="136" t="s">
        <v>38</v>
      </c>
      <c r="B15" s="137"/>
      <c r="C15" s="24">
        <v>447822.84</v>
      </c>
      <c r="D15" s="35"/>
      <c r="E15" s="38"/>
      <c r="H15" s="21"/>
    </row>
    <row r="16" spans="1:6" ht="26.25" customHeight="1">
      <c r="A16" s="3" t="s">
        <v>51</v>
      </c>
      <c r="B16" s="4"/>
      <c r="C16" s="24">
        <f>25330000-19718753</f>
        <v>5611247</v>
      </c>
      <c r="E16" s="61"/>
      <c r="F16" s="23"/>
    </row>
    <row r="17" spans="1:6" ht="26.25" customHeight="1">
      <c r="A17" s="136" t="s">
        <v>50</v>
      </c>
      <c r="B17" s="137"/>
      <c r="C17" s="24">
        <v>0</v>
      </c>
      <c r="D17" s="29"/>
      <c r="E17" s="39"/>
      <c r="F17" s="21"/>
    </row>
    <row r="18" spans="1:6" ht="26.25" customHeight="1">
      <c r="A18" s="136" t="s">
        <v>61</v>
      </c>
      <c r="B18" s="137"/>
      <c r="C18" s="24">
        <v>500000</v>
      </c>
      <c r="D18" s="29"/>
      <c r="E18" s="39"/>
      <c r="F18" s="21"/>
    </row>
    <row r="19" spans="1:5" ht="29.25" customHeight="1">
      <c r="A19" s="3" t="s">
        <v>48</v>
      </c>
      <c r="B19" s="4"/>
      <c r="C19" s="15">
        <v>20000000</v>
      </c>
      <c r="D19" s="11" t="s">
        <v>49</v>
      </c>
      <c r="E19" s="40">
        <v>20000000</v>
      </c>
    </row>
    <row r="20" spans="1:5" ht="16.5" customHeight="1" thickBot="1">
      <c r="A20" s="5" t="s">
        <v>3</v>
      </c>
      <c r="B20" s="6"/>
      <c r="C20" s="88">
        <f>SUM(C12:C19)</f>
        <v>50723103.69</v>
      </c>
      <c r="D20" s="77"/>
      <c r="E20" s="89">
        <f>SUM(E12:E19)</f>
        <v>51421381.489999995</v>
      </c>
    </row>
    <row r="21" spans="1:5" ht="16.5" customHeight="1" thickTop="1">
      <c r="A21" s="3"/>
      <c r="B21" s="4"/>
      <c r="C21" s="78"/>
      <c r="D21" s="35"/>
      <c r="E21" s="76"/>
    </row>
    <row r="22" spans="1:5" s="18" customFormat="1" ht="16.5" customHeight="1">
      <c r="A22" s="42" t="s">
        <v>51</v>
      </c>
      <c r="B22" s="44"/>
      <c r="C22" s="41">
        <v>19718753</v>
      </c>
      <c r="D22" s="44" t="s">
        <v>60</v>
      </c>
      <c r="E22" s="41">
        <v>19718753</v>
      </c>
    </row>
    <row r="23" spans="1:5" ht="16.5" customHeight="1">
      <c r="A23" s="5" t="s">
        <v>6</v>
      </c>
      <c r="B23" s="6"/>
      <c r="C23" s="20">
        <v>15250000</v>
      </c>
      <c r="D23" s="46" t="s">
        <v>7</v>
      </c>
      <c r="E23" s="20">
        <v>15250000</v>
      </c>
    </row>
    <row r="24" spans="1:5" ht="26.25" customHeight="1">
      <c r="A24" s="12" t="s">
        <v>18</v>
      </c>
      <c r="B24" s="13"/>
      <c r="C24" s="43">
        <f>C11+C20+C23+C22</f>
        <v>216989870.88</v>
      </c>
      <c r="D24" s="44" t="s">
        <v>18</v>
      </c>
      <c r="E24" s="43">
        <f>E9+E12+E19+E23+E22</f>
        <v>216989870.88</v>
      </c>
    </row>
    <row r="25" spans="1:5" ht="26.25" customHeight="1">
      <c r="A25" s="4"/>
      <c r="B25" s="4"/>
      <c r="C25" s="79"/>
      <c r="D25" s="35"/>
      <c r="E25" s="79"/>
    </row>
    <row r="26" spans="1:5" ht="26.25" customHeight="1">
      <c r="A26" s="4"/>
      <c r="B26" s="4"/>
      <c r="C26" s="79"/>
      <c r="D26" s="35"/>
      <c r="E26" s="79"/>
    </row>
    <row r="54" spans="2:3" ht="12.75">
      <c r="B54" s="90" t="s">
        <v>26</v>
      </c>
      <c r="C54" s="91">
        <f>C11</f>
        <v>131298014.19000001</v>
      </c>
    </row>
    <row r="55" spans="2:4" ht="12.75">
      <c r="B55" s="90" t="s">
        <v>4</v>
      </c>
      <c r="C55" s="92">
        <f>E6</f>
        <v>124087869.51</v>
      </c>
      <c r="D55" s="4"/>
    </row>
    <row r="56" spans="2:4" ht="12.75">
      <c r="B56" s="90"/>
      <c r="C56" s="90"/>
      <c r="D56" s="4"/>
    </row>
    <row r="57" spans="2:4" ht="12.75">
      <c r="B57" s="90"/>
      <c r="C57" s="90"/>
      <c r="D57" s="4"/>
    </row>
    <row r="58" spans="2:4" ht="12.75">
      <c r="B58" s="90" t="s">
        <v>5</v>
      </c>
      <c r="C58" s="92">
        <f>E12</f>
        <v>31421381.49</v>
      </c>
      <c r="D58" s="4"/>
    </row>
    <row r="59" spans="2:4" ht="12.75">
      <c r="B59" s="93" t="s">
        <v>27</v>
      </c>
      <c r="C59" s="94">
        <f>C12+C13+C14+C15+C16+C18</f>
        <v>30723103.69</v>
      </c>
      <c r="D59" s="4"/>
    </row>
    <row r="60" spans="2:3" ht="12.75">
      <c r="B60" s="90"/>
      <c r="C60" s="90"/>
    </row>
  </sheetData>
  <mergeCells count="10">
    <mergeCell ref="A1:E1"/>
    <mergeCell ref="A3:E3"/>
    <mergeCell ref="A18:B18"/>
    <mergeCell ref="A17:B17"/>
    <mergeCell ref="A13:B13"/>
    <mergeCell ref="A4:E4"/>
    <mergeCell ref="A9:B9"/>
    <mergeCell ref="A15:B15"/>
    <mergeCell ref="A14:B14"/>
    <mergeCell ref="A12:B12"/>
  </mergeCells>
  <printOptions horizontalCentered="1"/>
  <pageMargins left="0.24" right="0.24" top="0.7874015748031497" bottom="0.39" header="0.5118110236220472" footer="0.18"/>
  <pageSetup horizontalDpi="600" verticalDpi="600" orientation="portrait" paperSize="9" r:id="rId2"/>
  <headerFooter alignWithMargins="0">
    <oddHeader>&amp;LProvincia di Perugia&amp;RBilancio di Previsione in sintesi 2013</oddHeader>
    <oddFooter>&amp;CPagina 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A1" sqref="A1:E1"/>
    </sheetView>
  </sheetViews>
  <sheetFormatPr defaultColWidth="9.140625" defaultRowHeight="12.75"/>
  <cols>
    <col min="1" max="1" width="27.421875" style="0" customWidth="1"/>
    <col min="2" max="2" width="16.421875" style="0" customWidth="1"/>
    <col min="3" max="3" width="23.57421875" style="0" customWidth="1"/>
    <col min="4" max="4" width="16.28125" style="0" customWidth="1"/>
    <col min="5" max="5" width="3.421875" style="0" customWidth="1"/>
    <col min="6" max="6" width="11.28125" style="0" hidden="1" customWidth="1"/>
    <col min="7" max="8" width="12.8515625" style="0" bestFit="1" customWidth="1"/>
  </cols>
  <sheetData>
    <row r="1" spans="1:9" ht="40.5" customHeight="1">
      <c r="A1" s="141" t="s">
        <v>87</v>
      </c>
      <c r="B1" s="141"/>
      <c r="C1" s="141"/>
      <c r="D1" s="141"/>
      <c r="E1" s="141"/>
      <c r="F1" s="86"/>
      <c r="G1" s="86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4" ht="12.75">
      <c r="A3" s="6"/>
      <c r="B3" s="6"/>
      <c r="C3" s="6"/>
      <c r="D3" s="6"/>
    </row>
    <row r="4" spans="1:4" ht="12.75">
      <c r="A4" s="64" t="s">
        <v>53</v>
      </c>
      <c r="B4" s="62">
        <f>1!C6</f>
        <v>4104851.9800000004</v>
      </c>
      <c r="C4" s="4"/>
      <c r="D4" s="26"/>
    </row>
    <row r="5" spans="1:4" ht="12.75">
      <c r="A5" s="3" t="s">
        <v>13</v>
      </c>
      <c r="B5" s="15"/>
      <c r="C5" s="3" t="s">
        <v>12</v>
      </c>
      <c r="D5" s="15"/>
    </row>
    <row r="6" spans="1:8" ht="15.75" customHeight="1">
      <c r="A6" s="3" t="s">
        <v>8</v>
      </c>
      <c r="B6" s="15">
        <f>1!C7</f>
        <v>60318294.08</v>
      </c>
      <c r="C6" s="45" t="s">
        <v>14</v>
      </c>
      <c r="D6" s="15">
        <f>1!E6</f>
        <v>124087869.51</v>
      </c>
      <c r="E6" s="7"/>
      <c r="F6" s="7"/>
      <c r="H6" s="69"/>
    </row>
    <row r="7" spans="1:6" ht="15.75" customHeight="1">
      <c r="A7" s="3" t="s">
        <v>9</v>
      </c>
      <c r="B7" s="15">
        <f>1!C8+1!C9</f>
        <v>54861842.34</v>
      </c>
      <c r="C7" s="46"/>
      <c r="D7" s="47"/>
      <c r="E7" s="7"/>
      <c r="F7" s="7"/>
    </row>
    <row r="8" spans="1:6" ht="15.75" customHeight="1">
      <c r="A8" s="3" t="s">
        <v>10</v>
      </c>
      <c r="B8" s="20">
        <f>1!C10</f>
        <v>12013025.79</v>
      </c>
      <c r="C8" s="45" t="s">
        <v>42</v>
      </c>
      <c r="D8" s="15">
        <f>1!E12</f>
        <v>31421381.49</v>
      </c>
      <c r="E8" s="7"/>
      <c r="F8" s="7"/>
    </row>
    <row r="9" spans="1:7" ht="15.75" customHeight="1">
      <c r="A9" s="3" t="s">
        <v>3</v>
      </c>
      <c r="B9" s="32">
        <f>SUM(B4:B8)</f>
        <v>131298014.19</v>
      </c>
      <c r="C9" s="45"/>
      <c r="D9" s="38"/>
      <c r="E9" s="7"/>
      <c r="F9" s="7"/>
      <c r="G9" s="23"/>
    </row>
    <row r="10" spans="1:6" ht="15.75" customHeight="1">
      <c r="A10" s="3"/>
      <c r="B10" s="18"/>
      <c r="C10" s="48" t="s">
        <v>45</v>
      </c>
      <c r="D10" s="38"/>
      <c r="E10" s="7"/>
      <c r="F10" s="7"/>
    </row>
    <row r="11" spans="1:6" ht="15.75" customHeight="1">
      <c r="A11" s="5"/>
      <c r="B11" s="49"/>
      <c r="C11" s="48" t="s">
        <v>46</v>
      </c>
      <c r="D11" s="15">
        <f>1!E8</f>
        <v>6511866.879999999</v>
      </c>
      <c r="E11" s="7"/>
      <c r="F11" s="7"/>
    </row>
    <row r="12" spans="1:6" ht="25.5">
      <c r="A12" s="80" t="s">
        <v>59</v>
      </c>
      <c r="B12" s="70">
        <f>1!C12</f>
        <v>6382798.17</v>
      </c>
      <c r="C12" s="33" t="s">
        <v>49</v>
      </c>
      <c r="D12" s="15">
        <f>1!E19</f>
        <v>20000000</v>
      </c>
      <c r="E12" s="7"/>
      <c r="F12" s="7"/>
    </row>
    <row r="13" spans="1:6" ht="27.75" customHeight="1">
      <c r="A13" s="3" t="s">
        <v>11</v>
      </c>
      <c r="B13" s="19">
        <f>1!C13+1!C14+1!C15+1!C17+1!C16</f>
        <v>23840305.52</v>
      </c>
      <c r="C13" s="50"/>
      <c r="D13" s="51"/>
      <c r="E13" s="7"/>
      <c r="F13" s="7"/>
    </row>
    <row r="14" spans="1:6" ht="15.75" customHeight="1">
      <c r="A14" s="3"/>
      <c r="B14" s="19"/>
      <c r="C14" s="52"/>
      <c r="D14" s="27">
        <f>SUM(D11:D13)</f>
        <v>26511866.88</v>
      </c>
      <c r="E14" s="7"/>
      <c r="F14" s="7"/>
    </row>
    <row r="15" spans="1:6" ht="15.75" customHeight="1">
      <c r="A15" s="3" t="s">
        <v>44</v>
      </c>
      <c r="B15" s="19">
        <f>1!C18</f>
        <v>500000</v>
      </c>
      <c r="C15" s="52"/>
      <c r="D15" s="15"/>
      <c r="E15" s="7"/>
      <c r="F15" s="7"/>
    </row>
    <row r="16" spans="1:8" ht="29.25" customHeight="1" thickBot="1">
      <c r="A16" s="33"/>
      <c r="B16" s="34"/>
      <c r="C16" s="53" t="s">
        <v>25</v>
      </c>
      <c r="D16" s="54"/>
      <c r="E16" s="7"/>
      <c r="F16" s="7"/>
      <c r="G16" s="21"/>
      <c r="H16" s="23"/>
    </row>
    <row r="17" spans="1:8" ht="14.25" thickBot="1" thickTop="1">
      <c r="A17" s="25" t="s">
        <v>49</v>
      </c>
      <c r="B17" s="20">
        <f>1!C19</f>
        <v>20000000</v>
      </c>
      <c r="C17" s="53" t="s">
        <v>22</v>
      </c>
      <c r="D17" s="63">
        <f>B9-D6</f>
        <v>7210144.679999992</v>
      </c>
      <c r="E17" s="7"/>
      <c r="F17" s="7"/>
      <c r="G17" s="23"/>
      <c r="H17" s="23"/>
    </row>
    <row r="18" spans="1:6" ht="15.75" customHeight="1" thickTop="1">
      <c r="A18" s="3" t="s">
        <v>3</v>
      </c>
      <c r="B18" s="32">
        <f>SUM(B12:B17)</f>
        <v>50723103.69</v>
      </c>
      <c r="C18" s="52"/>
      <c r="D18" s="38"/>
      <c r="E18" s="7"/>
      <c r="F18" s="7"/>
    </row>
    <row r="19" spans="1:6" ht="15.75" customHeight="1">
      <c r="A19" s="5"/>
      <c r="B19" s="55"/>
      <c r="C19" s="56"/>
      <c r="D19" s="47"/>
      <c r="E19" s="7"/>
      <c r="F19" s="7"/>
    </row>
    <row r="20" spans="1:6" ht="42" customHeight="1">
      <c r="A20" s="5" t="s">
        <v>51</v>
      </c>
      <c r="B20" s="20">
        <f>1!C22</f>
        <v>19718753</v>
      </c>
      <c r="C20" s="81" t="s">
        <v>60</v>
      </c>
      <c r="D20" s="20">
        <f>1!E22</f>
        <v>19718753</v>
      </c>
      <c r="E20" s="7"/>
      <c r="F20" s="7"/>
    </row>
    <row r="21" spans="1:6" ht="15.75" customHeight="1">
      <c r="A21" s="3"/>
      <c r="B21" s="57"/>
      <c r="C21" s="52"/>
      <c r="D21" s="15"/>
      <c r="E21" s="7"/>
      <c r="F21" s="7"/>
    </row>
    <row r="22" spans="1:6" ht="15.75" customHeight="1">
      <c r="A22" s="3" t="s">
        <v>6</v>
      </c>
      <c r="B22" s="19">
        <f>1!C23</f>
        <v>15250000</v>
      </c>
      <c r="C22" s="52" t="s">
        <v>15</v>
      </c>
      <c r="D22" s="15">
        <f>1!E23</f>
        <v>15250000</v>
      </c>
      <c r="E22" s="7"/>
      <c r="F22" s="7"/>
    </row>
    <row r="23" spans="1:4" ht="26.25" customHeight="1">
      <c r="A23" s="12" t="s">
        <v>18</v>
      </c>
      <c r="B23" s="17">
        <f>B22+B20+B18+B9+B5</f>
        <v>216989870.88</v>
      </c>
      <c r="C23" s="12" t="s">
        <v>18</v>
      </c>
      <c r="D23" s="16">
        <f>D22+D14+D8+D6+D20</f>
        <v>216989870.88</v>
      </c>
    </row>
    <row r="48" s="87" customFormat="1" ht="12.75"/>
    <row r="49" s="87" customFormat="1" ht="12.75"/>
    <row r="50" spans="1:2" s="90" customFormat="1" ht="12.75">
      <c r="A50" s="90" t="s">
        <v>26</v>
      </c>
      <c r="B50" s="91">
        <f>B9</f>
        <v>131298014.19</v>
      </c>
    </row>
    <row r="51" spans="1:2" s="90" customFormat="1" ht="12.75">
      <c r="A51" s="90" t="s">
        <v>28</v>
      </c>
      <c r="B51" s="91">
        <f>D6</f>
        <v>124087869.51</v>
      </c>
    </row>
    <row r="52" spans="1:2" s="90" customFormat="1" ht="12.75">
      <c r="A52" s="90" t="s">
        <v>29</v>
      </c>
      <c r="B52" s="91">
        <f>D17</f>
        <v>7210144.679999992</v>
      </c>
    </row>
    <row r="53" s="87" customFormat="1" ht="12.75"/>
    <row r="54" s="87" customFormat="1" ht="12.75"/>
    <row r="55" s="87" customFormat="1" ht="12.75"/>
    <row r="56" s="87" customFormat="1" ht="12.75"/>
    <row r="57" s="87" customFormat="1" ht="12.75"/>
    <row r="58" s="87" customFormat="1" ht="12.75"/>
    <row r="59" s="87" customFormat="1" ht="12.75"/>
    <row r="60" s="87" customFormat="1" ht="12.75"/>
    <row r="61" s="87" customFormat="1" ht="12.75"/>
    <row r="62" s="87" customFormat="1" ht="12.75"/>
    <row r="63" s="87" customFormat="1" ht="12.75"/>
  </sheetData>
  <mergeCells count="1">
    <mergeCell ref="A1:E1"/>
  </mergeCells>
  <printOptions horizontalCentered="1"/>
  <pageMargins left="0.4724409448818898" right="0.5905511811023623" top="0.9055118110236221" bottom="0.7874015748031497" header="0.5118110236220472" footer="0.5118110236220472"/>
  <pageSetup horizontalDpi="600" verticalDpi="600" orientation="portrait" paperSize="9" r:id="rId2"/>
  <headerFooter alignWithMargins="0">
    <oddHeader>&amp;LProvincia di Perugia&amp;RBilancio di Previsione in sintesi 2013</oddHeader>
    <oddFooter>&amp;CPagina 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I26" sqref="I26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4" width="15.140625" style="0" bestFit="1" customWidth="1"/>
    <col min="5" max="5" width="13.8515625" style="0" bestFit="1" customWidth="1"/>
    <col min="6" max="6" width="14.00390625" style="0" bestFit="1" customWidth="1"/>
  </cols>
  <sheetData>
    <row r="1" spans="1:6" ht="28.5" customHeight="1">
      <c r="A1" s="143" t="s">
        <v>73</v>
      </c>
      <c r="B1" s="143"/>
      <c r="C1" s="143"/>
      <c r="D1" s="143"/>
      <c r="E1" s="143"/>
      <c r="F1" s="59"/>
    </row>
    <row r="2" spans="1:3" ht="12.75">
      <c r="A2" s="9"/>
      <c r="B2" s="9"/>
      <c r="C2" s="9"/>
    </row>
    <row r="3" spans="1:3" ht="12.75">
      <c r="A3" s="9"/>
      <c r="B3" s="9"/>
      <c r="C3" s="9"/>
    </row>
    <row r="4" spans="1:4" ht="15.75">
      <c r="A4" s="7"/>
      <c r="B4" s="7"/>
      <c r="C4" s="142" t="s">
        <v>43</v>
      </c>
      <c r="D4" s="142"/>
    </row>
    <row r="5" spans="1:4" ht="15.75">
      <c r="A5" s="7"/>
      <c r="B5" s="7"/>
      <c r="C5" s="85"/>
      <c r="D5" s="85"/>
    </row>
    <row r="6" spans="1:5" ht="12.75">
      <c r="A6" s="7"/>
      <c r="B6" s="98" t="s">
        <v>74</v>
      </c>
      <c r="C6" s="98">
        <v>2012</v>
      </c>
      <c r="D6" s="98">
        <v>2013</v>
      </c>
      <c r="E6" s="98" t="s">
        <v>17</v>
      </c>
    </row>
    <row r="7" spans="1:5" ht="33" customHeight="1">
      <c r="A7" s="7"/>
      <c r="B7" s="99" t="s">
        <v>16</v>
      </c>
      <c r="C7" s="100">
        <v>71033760.08</v>
      </c>
      <c r="D7" s="100">
        <f>1!C7</f>
        <v>60318294.08</v>
      </c>
      <c r="E7" s="96">
        <f>D7-C7</f>
        <v>-10715466</v>
      </c>
    </row>
    <row r="8" spans="1:6" ht="33" customHeight="1">
      <c r="A8" s="8"/>
      <c r="B8" s="99" t="s">
        <v>2</v>
      </c>
      <c r="C8" s="100">
        <v>2022374.52</v>
      </c>
      <c r="D8" s="100">
        <f>1!C8</f>
        <v>1172749.78</v>
      </c>
      <c r="E8" s="96">
        <f>D8-C8</f>
        <v>-849624.74</v>
      </c>
      <c r="F8" s="21"/>
    </row>
    <row r="9" spans="1:5" ht="44.25" customHeight="1">
      <c r="A9" s="8"/>
      <c r="B9" s="101" t="s">
        <v>35</v>
      </c>
      <c r="C9" s="100">
        <f>18491634.62+34786126.32+117198.87+421244.51</f>
        <v>53816204.31999999</v>
      </c>
      <c r="D9" s="100">
        <f>1!C9</f>
        <v>53689092.56</v>
      </c>
      <c r="E9" s="96">
        <f>D9-C9</f>
        <v>-127111.75999999046</v>
      </c>
    </row>
    <row r="10" spans="1:5" ht="33" customHeight="1">
      <c r="A10" s="8"/>
      <c r="B10" s="99" t="s">
        <v>34</v>
      </c>
      <c r="C10" s="102">
        <v>12014557.41</v>
      </c>
      <c r="D10" s="100">
        <f>1!C10</f>
        <v>12013025.79</v>
      </c>
      <c r="E10" s="96">
        <f>D10-C10</f>
        <v>-1531.620000001043</v>
      </c>
    </row>
    <row r="11" spans="2:6" ht="18" customHeight="1" thickBot="1">
      <c r="B11" s="60" t="s">
        <v>18</v>
      </c>
      <c r="C11" s="68">
        <f>SUM(C6:C10)</f>
        <v>138888908.32999998</v>
      </c>
      <c r="D11" s="68">
        <f>SUM(D7:D10)</f>
        <v>127193162.21000001</v>
      </c>
      <c r="E11" s="68">
        <f>D11-C11</f>
        <v>-11695746.119999975</v>
      </c>
      <c r="F11" s="21"/>
    </row>
    <row r="12" spans="2:6" ht="13.5" thickTop="1">
      <c r="B12" s="83"/>
      <c r="C12" s="84"/>
      <c r="D12" s="84"/>
      <c r="E12" s="84"/>
      <c r="F12" s="21"/>
    </row>
    <row r="13" spans="2:6" ht="12.75">
      <c r="B13" s="83"/>
      <c r="C13" s="84"/>
      <c r="D13" s="84"/>
      <c r="E13" s="84"/>
      <c r="F13" s="21"/>
    </row>
    <row r="50" spans="2:5" s="103" customFormat="1" ht="12.75">
      <c r="B50" s="104"/>
      <c r="C50" s="104">
        <v>2012</v>
      </c>
      <c r="D50" s="104">
        <v>2013</v>
      </c>
      <c r="E50" s="104"/>
    </row>
    <row r="51" spans="2:5" s="103" customFormat="1" ht="12.75">
      <c r="B51" s="105" t="s">
        <v>16</v>
      </c>
      <c r="C51" s="106">
        <v>71033760.08</v>
      </c>
      <c r="D51" s="106">
        <v>60318294.08</v>
      </c>
      <c r="E51" s="94"/>
    </row>
    <row r="52" spans="2:5" s="103" customFormat="1" ht="12.75">
      <c r="B52" s="105" t="s">
        <v>2</v>
      </c>
      <c r="C52" s="106">
        <v>2022374.52</v>
      </c>
      <c r="D52" s="106">
        <v>1172749.78</v>
      </c>
      <c r="E52" s="94"/>
    </row>
    <row r="53" spans="2:5" s="103" customFormat="1" ht="38.25" hidden="1">
      <c r="B53" s="107" t="s">
        <v>35</v>
      </c>
      <c r="C53" s="106">
        <v>53816204.31999999</v>
      </c>
      <c r="D53" s="106">
        <v>53689092.56</v>
      </c>
      <c r="E53" s="94"/>
    </row>
    <row r="54" spans="2:5" s="103" customFormat="1" ht="12.75">
      <c r="B54" s="105" t="s">
        <v>34</v>
      </c>
      <c r="C54" s="106">
        <v>12014557.41</v>
      </c>
      <c r="D54" s="106">
        <v>12013025.79</v>
      </c>
      <c r="E54" s="94"/>
    </row>
    <row r="55" spans="2:5" s="103" customFormat="1" ht="12.75">
      <c r="B55" s="108" t="s">
        <v>18</v>
      </c>
      <c r="C55" s="109">
        <v>138888908.32999998</v>
      </c>
      <c r="D55" s="109">
        <v>127193162.21000001</v>
      </c>
      <c r="E55" s="109"/>
    </row>
    <row r="56" s="103" customFormat="1" ht="12.75"/>
    <row r="57" s="103" customFormat="1" ht="12.75"/>
    <row r="58" s="103" customFormat="1" ht="12.75"/>
    <row r="59" s="103" customFormat="1" ht="12.75"/>
  </sheetData>
  <mergeCells count="2">
    <mergeCell ref="C4:D4"/>
    <mergeCell ref="A1:E1"/>
  </mergeCells>
  <printOptions horizontalCentered="1"/>
  <pageMargins left="0.49" right="0.44" top="0.984251968503937" bottom="0.59" header="0.5118110236220472" footer="0.28"/>
  <pageSetup horizontalDpi="600" verticalDpi="600" orientation="portrait" paperSize="9" r:id="rId2"/>
  <headerFooter alignWithMargins="0">
    <oddHeader>&amp;LProvincia di Perugia&amp;RBilancio di Previsione in sintesi 2013</oddHeader>
    <oddFooter>&amp;CPagina 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35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3.421875" style="0" customWidth="1"/>
    <col min="2" max="2" width="37.421875" style="0" customWidth="1"/>
    <col min="3" max="3" width="19.140625" style="18" bestFit="1" customWidth="1"/>
    <col min="4" max="4" width="16.57421875" style="0" customWidth="1"/>
    <col min="5" max="5" width="10.8515625" style="0" customWidth="1"/>
    <col min="6" max="6" width="14.140625" style="0" bestFit="1" customWidth="1"/>
    <col min="7" max="7" width="11.28125" style="0" bestFit="1" customWidth="1"/>
  </cols>
  <sheetData>
    <row r="3" spans="1:6" ht="18">
      <c r="A3" s="145" t="s">
        <v>70</v>
      </c>
      <c r="B3" s="145"/>
      <c r="C3" s="145"/>
      <c r="D3" s="145"/>
      <c r="E3" s="145"/>
      <c r="F3" s="145"/>
    </row>
    <row r="4" spans="2:6" ht="12.75">
      <c r="B4" s="112"/>
      <c r="C4" s="144" t="s">
        <v>58</v>
      </c>
      <c r="D4" s="144"/>
      <c r="F4" s="21"/>
    </row>
    <row r="5" spans="2:4" ht="12.75">
      <c r="B5" s="99"/>
      <c r="C5" s="113">
        <v>2012</v>
      </c>
      <c r="D5" s="98">
        <v>2013</v>
      </c>
    </row>
    <row r="6" spans="2:4" ht="12.75">
      <c r="B6" s="99" t="s">
        <v>19</v>
      </c>
      <c r="C6" s="114">
        <f>38067463.53+516000-77100</f>
        <v>38506363.53</v>
      </c>
      <c r="D6" s="114">
        <f>36827071.22-65100+486295.91-620181</f>
        <v>36628086.129999995</v>
      </c>
    </row>
    <row r="7" spans="2:4" ht="12.75">
      <c r="B7" s="99" t="s">
        <v>37</v>
      </c>
      <c r="C7" s="114">
        <v>1297683</v>
      </c>
      <c r="D7" s="114">
        <v>1296915.61</v>
      </c>
    </row>
    <row r="8" spans="2:5" ht="12.75">
      <c r="B8" s="99" t="s">
        <v>31</v>
      </c>
      <c r="C8" s="114">
        <v>4344558.44</v>
      </c>
      <c r="D8" s="114">
        <v>4094986.93</v>
      </c>
      <c r="E8" s="23"/>
    </row>
    <row r="9" spans="2:4" ht="12.75">
      <c r="B9" s="99" t="s">
        <v>32</v>
      </c>
      <c r="C9" s="114">
        <f>15935621.45-516000-1297683-4344558.44+2127113.59+1957517.8</f>
        <v>13862011.399999999</v>
      </c>
      <c r="D9" s="114">
        <f>7932325.68-15000-486295.91+1555313.14+1697038.11</f>
        <v>10683381.02</v>
      </c>
    </row>
    <row r="10" spans="2:4" ht="12.75">
      <c r="B10" s="99" t="s">
        <v>63</v>
      </c>
      <c r="C10" s="114">
        <v>5161355.73</v>
      </c>
      <c r="D10" s="114">
        <v>4119799.11</v>
      </c>
    </row>
    <row r="11" spans="2:4" ht="12.75">
      <c r="B11" s="99" t="s">
        <v>39</v>
      </c>
      <c r="C11" s="114">
        <v>3149757.8</v>
      </c>
      <c r="D11" s="114">
        <v>2939560.79</v>
      </c>
    </row>
    <row r="12" spans="2:4" ht="12.75">
      <c r="B12" s="99" t="s">
        <v>54</v>
      </c>
      <c r="C12" s="114">
        <f>77100</f>
        <v>77100</v>
      </c>
      <c r="D12" s="114">
        <f>65100+15000</f>
        <v>80100</v>
      </c>
    </row>
    <row r="13" spans="2:4" ht="12.75">
      <c r="B13" s="99" t="s">
        <v>40</v>
      </c>
      <c r="C13" s="114">
        <v>6623037.24</v>
      </c>
      <c r="D13" s="114">
        <v>6292176.31</v>
      </c>
    </row>
    <row r="14" spans="2:4" ht="12.75">
      <c r="B14" s="99" t="s">
        <v>47</v>
      </c>
      <c r="C14" s="114">
        <v>1121193.81</v>
      </c>
      <c r="D14" s="114">
        <v>239292</v>
      </c>
    </row>
    <row r="15" spans="2:4" ht="12.75">
      <c r="B15" s="99" t="s">
        <v>24</v>
      </c>
      <c r="C15" s="114">
        <v>400000</v>
      </c>
      <c r="D15" s="114">
        <v>620181</v>
      </c>
    </row>
    <row r="16" spans="2:6" ht="12.75">
      <c r="B16" s="99" t="s">
        <v>64</v>
      </c>
      <c r="C16" s="114">
        <v>251014.81</v>
      </c>
      <c r="D16" s="114">
        <v>250000</v>
      </c>
      <c r="F16" s="23"/>
    </row>
    <row r="17" spans="2:4" ht="12.75">
      <c r="B17" s="99" t="s">
        <v>36</v>
      </c>
      <c r="C17" s="114">
        <v>6619283.53</v>
      </c>
      <c r="D17" s="114">
        <v>6511866.879999999</v>
      </c>
    </row>
    <row r="18" spans="2:7" ht="13.5" thickBot="1">
      <c r="B18" s="110" t="s">
        <v>18</v>
      </c>
      <c r="C18" s="111">
        <f>SUM(C6:C17)</f>
        <v>81413359.28999999</v>
      </c>
      <c r="D18" s="111">
        <f>SUM(D6:D17)</f>
        <v>73756345.78</v>
      </c>
      <c r="G18" s="23"/>
    </row>
    <row r="19" spans="2:7" ht="13.5" thickTop="1">
      <c r="B19" s="74"/>
      <c r="C19" s="32"/>
      <c r="D19" s="32"/>
      <c r="G19" s="23"/>
    </row>
    <row r="29" spans="2:3" ht="12.75">
      <c r="B29" s="9"/>
      <c r="C29" s="71"/>
    </row>
    <row r="30" spans="2:4" ht="12.75">
      <c r="B30" s="7"/>
      <c r="C30" s="72"/>
      <c r="D30" s="7"/>
    </row>
    <row r="31" spans="2:4" ht="12.75">
      <c r="B31" s="7"/>
      <c r="C31" s="72"/>
      <c r="D31" s="7"/>
    </row>
    <row r="32" spans="2:4" ht="12.75">
      <c r="B32" s="7"/>
      <c r="C32" s="72"/>
      <c r="D32" s="7"/>
    </row>
    <row r="33" spans="2:4" ht="12.75">
      <c r="B33" s="8"/>
      <c r="C33" s="57"/>
      <c r="D33" s="8"/>
    </row>
    <row r="34" spans="2:4" ht="12.75">
      <c r="B34" s="8"/>
      <c r="C34" s="57"/>
      <c r="D34" s="8"/>
    </row>
    <row r="35" spans="2:4" ht="12.75">
      <c r="B35" s="7"/>
      <c r="C35" s="72"/>
      <c r="D35" s="7"/>
    </row>
  </sheetData>
  <mergeCells count="2">
    <mergeCell ref="C4:D4"/>
    <mergeCell ref="A3:F3"/>
  </mergeCells>
  <printOptions/>
  <pageMargins left="0.22" right="0.26" top="0.2362204724409449" bottom="0.1968503937007874" header="0.2755905511811024" footer="0.1968503937007874"/>
  <pageSetup horizontalDpi="600" verticalDpi="600" orientation="portrait" paperSize="9" scale="85" r:id="rId2"/>
  <headerFooter alignWithMargins="0">
    <oddHeader>&amp;LProvincia di Perugia&amp;RBilancio di Previsione in sintesi 2013</oddHeader>
    <oddFooter>&amp;CPagina 4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A1" sqref="A1:F1"/>
    </sheetView>
  </sheetViews>
  <sheetFormatPr defaultColWidth="9.140625" defaultRowHeight="12.75"/>
  <cols>
    <col min="1" max="1" width="8.421875" style="0" customWidth="1"/>
    <col min="2" max="2" width="10.421875" style="0" customWidth="1"/>
    <col min="3" max="3" width="14.8515625" style="0" bestFit="1" customWidth="1"/>
    <col min="4" max="4" width="24.140625" style="0" customWidth="1"/>
    <col min="5" max="5" width="24.7109375" style="0" customWidth="1"/>
    <col min="6" max="8" width="14.00390625" style="0" bestFit="1" customWidth="1"/>
  </cols>
  <sheetData>
    <row r="1" spans="1:7" s="4" customFormat="1" ht="18">
      <c r="A1" s="134" t="s">
        <v>75</v>
      </c>
      <c r="B1" s="134"/>
      <c r="C1" s="134"/>
      <c r="D1" s="134"/>
      <c r="E1" s="134"/>
      <c r="F1" s="134"/>
      <c r="G1" s="58"/>
    </row>
    <row r="2" spans="1:6" ht="12.75">
      <c r="A2" s="10"/>
      <c r="B2" s="10"/>
      <c r="C2" s="10"/>
      <c r="D2" s="10"/>
      <c r="E2" s="10"/>
      <c r="F2" s="10"/>
    </row>
    <row r="3" spans="2:3" ht="12.75">
      <c r="B3" s="9"/>
      <c r="C3" s="9"/>
    </row>
    <row r="4" spans="2:5" ht="12.75">
      <c r="B4" s="153" t="s">
        <v>74</v>
      </c>
      <c r="C4" s="153"/>
      <c r="D4" s="153"/>
      <c r="E4" s="97">
        <v>2013</v>
      </c>
    </row>
    <row r="5" spans="2:8" ht="30.75" customHeight="1">
      <c r="B5" s="152" t="s">
        <v>67</v>
      </c>
      <c r="C5" s="152"/>
      <c r="D5" s="152"/>
      <c r="E5" s="115">
        <v>19785242.25</v>
      </c>
      <c r="F5" s="28"/>
      <c r="H5" s="23"/>
    </row>
    <row r="6" spans="2:6" ht="30.75" customHeight="1">
      <c r="B6" s="150" t="s">
        <v>66</v>
      </c>
      <c r="C6" s="150"/>
      <c r="D6" s="150"/>
      <c r="E6" s="115">
        <v>6993632.72</v>
      </c>
      <c r="F6" s="28"/>
    </row>
    <row r="7" spans="2:6" ht="30.75" customHeight="1">
      <c r="B7" s="149" t="s">
        <v>68</v>
      </c>
      <c r="C7" s="149"/>
      <c r="D7" s="149"/>
      <c r="E7" s="115">
        <v>3628319.77</v>
      </c>
      <c r="F7" s="29"/>
    </row>
    <row r="8" spans="2:6" ht="33" customHeight="1">
      <c r="B8" s="151" t="s">
        <v>65</v>
      </c>
      <c r="C8" s="151"/>
      <c r="D8" s="151"/>
      <c r="E8" s="116">
        <v>1014186.75</v>
      </c>
      <c r="F8" s="29"/>
    </row>
    <row r="9" spans="2:8" ht="21" customHeight="1" thickBot="1">
      <c r="B9" s="146" t="s">
        <v>18</v>
      </c>
      <c r="C9" s="147"/>
      <c r="D9" s="148"/>
      <c r="E9" s="117">
        <f>SUM(E5:E8)</f>
        <v>31421381.49</v>
      </c>
      <c r="F9" s="19"/>
      <c r="G9" s="23"/>
      <c r="H9" s="23"/>
    </row>
    <row r="10" spans="2:8" ht="13.5" thickTop="1">
      <c r="B10" s="31"/>
      <c r="C10" s="31"/>
      <c r="D10" s="4"/>
      <c r="E10" s="32"/>
      <c r="F10" s="28"/>
      <c r="G10" s="23"/>
      <c r="H10" s="23"/>
    </row>
    <row r="11" spans="2:8" ht="12.75">
      <c r="B11" s="31"/>
      <c r="C11" s="31"/>
      <c r="D11" s="4"/>
      <c r="E11" s="32"/>
      <c r="F11" s="28"/>
      <c r="G11" s="23"/>
      <c r="H11" s="23"/>
    </row>
    <row r="12" spans="2:8" ht="12.75">
      <c r="B12" s="31"/>
      <c r="C12" s="31"/>
      <c r="D12" s="4"/>
      <c r="E12" s="32"/>
      <c r="F12" s="28"/>
      <c r="G12" s="23"/>
      <c r="H12" s="23"/>
    </row>
    <row r="14" ht="12.75">
      <c r="G14" s="23"/>
    </row>
    <row r="52" ht="12.75">
      <c r="C52" s="9"/>
    </row>
    <row r="53" ht="12.75">
      <c r="C53" s="7"/>
    </row>
    <row r="54" ht="12.75">
      <c r="C54" s="7"/>
    </row>
    <row r="55" ht="12.75">
      <c r="C55" s="7"/>
    </row>
    <row r="56" ht="12.75">
      <c r="C56" s="8"/>
    </row>
    <row r="57" ht="12.75">
      <c r="C57" s="4"/>
    </row>
  </sheetData>
  <mergeCells count="7">
    <mergeCell ref="B9:D9"/>
    <mergeCell ref="A1:F1"/>
    <mergeCell ref="B7:D7"/>
    <mergeCell ref="B6:D6"/>
    <mergeCell ref="B8:D8"/>
    <mergeCell ref="B5:D5"/>
    <mergeCell ref="B4:D4"/>
  </mergeCells>
  <printOptions/>
  <pageMargins left="0.24" right="0.24" top="0.984251968503937" bottom="0.984251968503937" header="0.5118110236220472" footer="0.5118110236220472"/>
  <pageSetup horizontalDpi="600" verticalDpi="600" orientation="portrait" paperSize="9" r:id="rId2"/>
  <headerFooter alignWithMargins="0">
    <oddHeader>&amp;LProvincia di Perugia&amp;RBilancio di Previsione in sintesi 2013</oddHeader>
    <oddFooter>&amp;CPagina 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4">
      <selection activeCell="A1" sqref="A1:F1"/>
    </sheetView>
  </sheetViews>
  <sheetFormatPr defaultColWidth="9.140625" defaultRowHeight="12.75"/>
  <cols>
    <col min="3" max="3" width="25.7109375" style="0" customWidth="1"/>
    <col min="4" max="4" width="18.00390625" style="0" bestFit="1" customWidth="1"/>
    <col min="5" max="5" width="14.421875" style="0" bestFit="1" customWidth="1"/>
    <col min="9" max="9" width="12.8515625" style="0" bestFit="1" customWidth="1"/>
    <col min="10" max="10" width="11.28125" style="0" bestFit="1" customWidth="1"/>
  </cols>
  <sheetData>
    <row r="1" spans="1:7" ht="18">
      <c r="A1" s="154" t="s">
        <v>69</v>
      </c>
      <c r="B1" s="154"/>
      <c r="C1" s="154"/>
      <c r="D1" s="154"/>
      <c r="E1" s="154"/>
      <c r="F1" s="154"/>
      <c r="G1" s="65"/>
    </row>
    <row r="3" spans="2:10" ht="12.75">
      <c r="B3" s="7"/>
      <c r="C3" s="7"/>
      <c r="I3" s="67"/>
      <c r="J3" s="23"/>
    </row>
    <row r="4" spans="2:4" ht="12.75">
      <c r="B4" s="8"/>
      <c r="C4" s="8"/>
      <c r="D4" s="10"/>
    </row>
    <row r="5" spans="2:4" ht="17.25" customHeight="1">
      <c r="B5" s="7"/>
      <c r="D5" s="118">
        <v>2013</v>
      </c>
    </row>
    <row r="6" spans="3:4" ht="26.25" customHeight="1">
      <c r="C6" s="120" t="s">
        <v>55</v>
      </c>
      <c r="D6" s="119">
        <f>740000+16558883.03</f>
        <v>17298883.03</v>
      </c>
    </row>
    <row r="7" spans="3:4" ht="26.25" customHeight="1">
      <c r="C7" s="120" t="s">
        <v>21</v>
      </c>
      <c r="D7" s="119">
        <f>372000</f>
        <v>372000</v>
      </c>
    </row>
    <row r="8" spans="3:4" ht="26.25" customHeight="1">
      <c r="C8" s="121" t="s">
        <v>0</v>
      </c>
      <c r="D8" s="119">
        <v>5913745.140000001</v>
      </c>
    </row>
    <row r="9" spans="3:4" ht="26.25" customHeight="1">
      <c r="C9" s="120" t="s">
        <v>56</v>
      </c>
      <c r="D9" s="119">
        <f>5608247+50000</f>
        <v>5658247</v>
      </c>
    </row>
    <row r="10" spans="3:4" ht="26.25" customHeight="1">
      <c r="C10" s="120" t="s">
        <v>76</v>
      </c>
      <c r="D10" s="119">
        <v>500000</v>
      </c>
    </row>
    <row r="11" spans="3:4" ht="26.25" customHeight="1">
      <c r="C11" s="120" t="s">
        <v>20</v>
      </c>
      <c r="D11" s="119">
        <v>399753.8</v>
      </c>
    </row>
    <row r="12" spans="3:6" ht="26.25" customHeight="1" thickBot="1">
      <c r="C12" s="122" t="s">
        <v>18</v>
      </c>
      <c r="D12" s="123">
        <f>SUM(D6:D11)</f>
        <v>30142628.970000003</v>
      </c>
      <c r="E12" s="82"/>
      <c r="F12" s="30"/>
    </row>
    <row r="13" spans="3:4" ht="15.75" customHeight="1" thickTop="1">
      <c r="C13" s="73"/>
      <c r="D13" s="18"/>
    </row>
    <row r="14" spans="1:7" ht="12.75">
      <c r="A14" s="9"/>
      <c r="B14" s="9"/>
      <c r="C14" s="9"/>
      <c r="D14" s="9"/>
      <c r="E14" s="9"/>
      <c r="F14" s="9"/>
      <c r="G14" s="9"/>
    </row>
    <row r="15" spans="1:7" ht="12.75">
      <c r="A15" s="9"/>
      <c r="B15" s="9"/>
      <c r="C15" s="9"/>
      <c r="D15" s="9"/>
      <c r="E15" s="9"/>
      <c r="F15" s="9"/>
      <c r="G15" s="9"/>
    </row>
    <row r="16" spans="1:7" ht="12.75">
      <c r="A16" s="9"/>
      <c r="B16" s="9"/>
      <c r="C16" s="9"/>
      <c r="D16" s="9"/>
      <c r="E16" s="9"/>
      <c r="F16" s="9"/>
      <c r="G16" s="9"/>
    </row>
  </sheetData>
  <mergeCells count="1">
    <mergeCell ref="A1:F1"/>
  </mergeCells>
  <printOptions horizontalCentered="1" verticalCentered="1"/>
  <pageMargins left="0.24" right="0.6" top="0.984251968503937" bottom="0.984251968503937" header="0.5118110236220472" footer="0.5118110236220472"/>
  <pageSetup horizontalDpi="600" verticalDpi="600" orientation="portrait" paperSize="9" r:id="rId2"/>
  <headerFooter alignWithMargins="0">
    <oddHeader>&amp;LProvincia di Perugia&amp;RBilancio di Previsione in sintesi 2013</oddHeader>
    <oddFooter>&amp;CPagina 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J39" sqref="J39"/>
    </sheetView>
  </sheetViews>
  <sheetFormatPr defaultColWidth="9.140625" defaultRowHeight="12.75"/>
  <cols>
    <col min="1" max="1" width="11.8515625" style="0" customWidth="1"/>
    <col min="2" max="2" width="6.00390625" style="0" customWidth="1"/>
    <col min="3" max="3" width="45.28125" style="0" customWidth="1"/>
    <col min="4" max="4" width="14.57421875" style="0" bestFit="1" customWidth="1"/>
    <col min="5" max="5" width="14.00390625" style="0" bestFit="1" customWidth="1"/>
    <col min="6" max="6" width="11.28125" style="0" bestFit="1" customWidth="1"/>
    <col min="7" max="7" width="14.57421875" style="0" bestFit="1" customWidth="1"/>
    <col min="8" max="8" width="12.8515625" style="0" bestFit="1" customWidth="1"/>
  </cols>
  <sheetData>
    <row r="1" spans="1:6" ht="25.5" customHeight="1">
      <c r="A1" s="155" t="s">
        <v>84</v>
      </c>
      <c r="B1" s="155"/>
      <c r="C1" s="155"/>
      <c r="D1" s="155"/>
      <c r="E1" s="155"/>
      <c r="F1" s="155"/>
    </row>
    <row r="2" spans="1:6" ht="12.75" customHeight="1">
      <c r="A2" s="155"/>
      <c r="B2" s="155"/>
      <c r="C2" s="155"/>
      <c r="D2" s="155"/>
      <c r="E2" s="155"/>
      <c r="F2" s="155"/>
    </row>
    <row r="3" ht="12.75">
      <c r="E3" s="21"/>
    </row>
    <row r="4" spans="2:4" ht="25.5" customHeight="1">
      <c r="B4" s="7"/>
      <c r="C4" s="130" t="s">
        <v>74</v>
      </c>
      <c r="D4" s="125">
        <v>2013</v>
      </c>
    </row>
    <row r="5" spans="2:4" ht="25.5" customHeight="1">
      <c r="B5" s="7"/>
      <c r="C5" s="129" t="s">
        <v>78</v>
      </c>
      <c r="D5" s="124">
        <v>500000</v>
      </c>
    </row>
    <row r="6" spans="2:4" ht="25.5" customHeight="1">
      <c r="B6" s="7"/>
      <c r="C6" s="129" t="s">
        <v>79</v>
      </c>
      <c r="D6" s="127">
        <v>18335058.52</v>
      </c>
    </row>
    <row r="7" spans="2:4" ht="25.5" customHeight="1">
      <c r="B7" s="8"/>
      <c r="C7" s="129" t="s">
        <v>80</v>
      </c>
      <c r="D7" s="115">
        <v>20000</v>
      </c>
    </row>
    <row r="8" spans="2:8" ht="25.5" customHeight="1">
      <c r="B8" s="7"/>
      <c r="C8" s="129" t="s">
        <v>86</v>
      </c>
      <c r="D8" s="128">
        <v>5611247</v>
      </c>
      <c r="H8" s="23"/>
    </row>
    <row r="9" spans="2:4" ht="31.5" customHeight="1">
      <c r="B9" s="8"/>
      <c r="C9" s="129" t="s">
        <v>82</v>
      </c>
      <c r="D9" s="115">
        <v>8935</v>
      </c>
    </row>
    <row r="10" spans="2:4" ht="25.5" customHeight="1">
      <c r="B10" s="8"/>
      <c r="C10" s="129" t="s">
        <v>52</v>
      </c>
      <c r="D10" s="124">
        <v>6382798.17</v>
      </c>
    </row>
    <row r="11" spans="2:4" ht="24" customHeight="1">
      <c r="B11" s="8"/>
      <c r="C11" s="129" t="s">
        <v>81</v>
      </c>
      <c r="D11" s="127">
        <v>563342.8</v>
      </c>
    </row>
    <row r="12" spans="3:4" ht="25.5" customHeight="1" thickBot="1">
      <c r="C12" s="131" t="s">
        <v>83</v>
      </c>
      <c r="D12" s="126">
        <f>SUM(D5:D11)</f>
        <v>31421381.49</v>
      </c>
    </row>
    <row r="13" ht="13.5" thickTop="1"/>
  </sheetData>
  <mergeCells count="1">
    <mergeCell ref="A1:F2"/>
  </mergeCells>
  <printOptions/>
  <pageMargins left="0.24" right="0.25" top="0.59" bottom="0.46" header="0.25" footer="0.18"/>
  <pageSetup horizontalDpi="300" verticalDpi="300" orientation="portrait" paperSize="9" scale="90" r:id="rId2"/>
  <headerFooter alignWithMargins="0">
    <oddHeader>&amp;LProvincia di Perugia&amp;RBilancio di Previsione in sintesi 2013</oddHeader>
    <oddFooter>&amp;CPagina 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federica.zucchini</dc:creator>
  <cp:keywords/>
  <dc:description/>
  <cp:lastModifiedBy>Servizio Sistema Informativo</cp:lastModifiedBy>
  <cp:lastPrinted>2013-11-11T15:16:21Z</cp:lastPrinted>
  <dcterms:created xsi:type="dcterms:W3CDTF">1999-12-15T17:49:24Z</dcterms:created>
  <dcterms:modified xsi:type="dcterms:W3CDTF">2013-11-12T10:27:13Z</dcterms:modified>
  <cp:category/>
  <cp:version/>
  <cp:contentType/>
  <cp:contentStatus/>
</cp:coreProperties>
</file>